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7530" windowHeight="4050" activeTab="0"/>
  </bookViews>
  <sheets>
    <sheet name="MONTHLY STATS" sheetId="1" r:id="rId1"/>
    <sheet name="YTD TAXES" sheetId="2" r:id="rId2"/>
    <sheet name="TABLE STATS" sheetId="3" r:id="rId3"/>
    <sheet name="SLOT STATS" sheetId="4" r:id="rId4"/>
  </sheets>
  <definedNames>
    <definedName name="_xlnm.Print_Area" localSheetId="0">'MONTHLY STATS'!$A$1:$M$80</definedName>
    <definedName name="_xlnm.Print_Area" localSheetId="3">'SLOT STATS'!$A$1:$I$81</definedName>
    <definedName name="_xlnm.Print_Area" localSheetId="2">'TABLE STATS'!$A$1:$H$80</definedName>
    <definedName name="_xlnm.Print_Titles" localSheetId="0">'MONTHLY STATS'!$1:$7</definedName>
    <definedName name="_xlnm.Print_Titles" localSheetId="3">'SLOT STATS'!$1:$8</definedName>
    <definedName name="_xlnm.Print_Titles" localSheetId="2">'TABLE STATS'!$1:$7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<sst xmlns="http://schemas.openxmlformats.org/spreadsheetml/2006/main" count="203" uniqueCount="81">
  <si>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</si>
  <si>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</si>
  <si>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</si>
  <si>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</si>
  <si>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</si>
  <si>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</si>
  <si>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</si>
  <si>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</si>
  <si>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</si>
  <si>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</si>
  <si>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</si>
  <si>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</si>
  <si>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</si>
  <si>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</si>
  <si>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</si>
  <si>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</si>
  <si>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>HARRAHS NKC</t>
  </si>
  <si>
    <t>ISLE OF CAPRI - KC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</si>
  <si>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</si>
  <si>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</si>
  <si>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</si>
  <si>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</si>
  <si>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</si>
  <si>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</si>
  <si>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</si>
  <si>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</si>
  <si>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</si>
  <si>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</si>
  <si>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</si>
  <si>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</si>
  <si>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</si>
  <si>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</si>
  <si>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</si>
  <si>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</si>
  <si>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</si>
  <si>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</si>
  <si>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</si>
  <si>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</si>
  <si>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</si>
  <si>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>HARRAHS NORTH KC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</si>
  <si>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</si>
  <si>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</si>
  <si>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</si>
  <si>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</si>
  <si>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</si>
  <si>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</si>
  <si>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</si>
  <si>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</si>
  <si>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</si>
  <si>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</si>
  <si>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</si>
  <si>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</si>
  <si>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</si>
  <si>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</si>
  <si>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</si>
  <si>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LUMIERE PLACE</t>
  </si>
  <si>
    <t>IOC - LADY LUCK</t>
  </si>
  <si>
    <t xml:space="preserve">LUMIERE PLACE </t>
  </si>
  <si>
    <t>RIVER CITY</t>
  </si>
  <si>
    <t xml:space="preserve">RIVER CITY </t>
  </si>
  <si>
    <t xml:space="preserve">MARK TWAIN </t>
  </si>
  <si>
    <t xml:space="preserve">IOC - LADY LUCK </t>
  </si>
  <si>
    <t>IOC - CAPE GIRARDEAU</t>
  </si>
  <si>
    <t>* Isle Of Capri - Cape Girardeau opened 10/30/12.</t>
  </si>
  <si>
    <t>IOC - CAPE GIRARDEAU *</t>
  </si>
  <si>
    <t xml:space="preserve"> Isle Of Capri - Cape Girardeau opened 10/30/12.</t>
  </si>
  <si>
    <t>HARRAHS MH/</t>
  </si>
  <si>
    <t>HOLLYWOOD</t>
  </si>
  <si>
    <t xml:space="preserve">FISCAL 2014 YTD ADMISSIONS, PATRONS AND AGR SUMMARY </t>
  </si>
  <si>
    <t>** Harrah's MH was purchased by Penn and rebranded as Hollywood Casino 11/2/12.</t>
  </si>
  <si>
    <t>ST. JO FRONTIER</t>
  </si>
  <si>
    <t xml:space="preserve">   HOLLYWOOD **</t>
  </si>
  <si>
    <t xml:space="preserve"> Harrah's MH was purchased by Penn and rebranded as Hollywood Casino 11/2/12.</t>
  </si>
  <si>
    <t xml:space="preserve">ST. JO FRONTIER </t>
  </si>
  <si>
    <t>HARRAHS MH/HOLLYWOOD **</t>
  </si>
  <si>
    <t>MONTH ENDED:   AUGUST 31, 2013</t>
  </si>
  <si>
    <t>(as reported on the tax remittal database dtd 9/9/13)</t>
  </si>
  <si>
    <t>FOR THE MONTH ENDED:   AUGUST 31, 2013</t>
  </si>
  <si>
    <t>THRU MONTH ENDED:   AUGUST 31, 2013</t>
  </si>
  <si>
    <t>(as reported on the tax remittal database as of 9/9/13)</t>
  </si>
  <si>
    <t>THRU MONTH ENDED:     AUGUST 31, 2013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</si>
</sst>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%"/>
    <numFmt numFmtId="166" formatCode="#,##0.00;[Red]\-#,##0.00"/>
    <numFmt numFmtId="167" formatCode="0.0%"/>
  </numFmts>
  <fonts count="4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0"/>
    </font>
    <font>
      <u val="single"/>
      <sz val="10.45"/>
      <color indexed="12"/>
      <name val="Arial"/>
      <family val="0"/>
    </font>
    <font>
      <b/>
      <sz val="14"/>
      <name val="Arial"/>
      <family val="0"/>
    </font>
    <font>
      <b/>
      <i/>
      <sz val="14"/>
      <name val="Arial"/>
      <family val="0"/>
    </font>
    <font>
      <b/>
      <i/>
      <sz val="12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8"/>
      <name val="Arial"/>
      <family val="0"/>
    </font>
    <font>
      <b/>
      <i/>
      <u val="single"/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61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87">
    <xf numFmtId="164" fontId="0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4" fontId="0" fillId="33" borderId="10" xfId="0" applyFont="1" applyFill="1" applyBorder="1" applyAlignment="1">
      <alignment/>
    </xf>
    <xf numFmtId="164" fontId="9" fillId="33" borderId="11" xfId="0" applyFont="1" applyFill="1" applyBorder="1" applyAlignment="1">
      <alignment horizontal="center"/>
    </xf>
    <xf numFmtId="164" fontId="9" fillId="34" borderId="11" xfId="0" applyFont="1" applyFill="1" applyBorder="1" applyAlignment="1">
      <alignment horizontal="center"/>
    </xf>
    <xf numFmtId="164" fontId="9" fillId="34" borderId="12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10" fillId="33" borderId="13" xfId="0" applyFont="1" applyFill="1" applyBorder="1" applyAlignment="1">
      <alignment horizontal="center"/>
    </xf>
    <xf numFmtId="164" fontId="9" fillId="33" borderId="14" xfId="0" applyFont="1" applyFill="1" applyBorder="1" applyAlignment="1">
      <alignment horizontal="center"/>
    </xf>
    <xf numFmtId="164" fontId="0" fillId="34" borderId="14" xfId="0" applyFill="1" applyBorder="1" applyAlignment="1">
      <alignment horizontal="center"/>
    </xf>
    <xf numFmtId="164" fontId="9" fillId="34" borderId="15" xfId="0" applyFont="1" applyFill="1" applyBorder="1" applyAlignment="1">
      <alignment horizontal="center"/>
    </xf>
    <xf numFmtId="164" fontId="11" fillId="0" borderId="10" xfId="0" applyFont="1" applyBorder="1" applyAlignment="1">
      <alignment horizontal="center"/>
    </xf>
    <xf numFmtId="164" fontId="11" fillId="0" borderId="11" xfId="0" applyFont="1" applyBorder="1" applyAlignment="1">
      <alignment horizontal="center"/>
    </xf>
    <xf numFmtId="164" fontId="11" fillId="34" borderId="11" xfId="0" applyFont="1" applyFill="1" applyBorder="1" applyAlignment="1">
      <alignment horizontal="center"/>
    </xf>
    <xf numFmtId="164" fontId="11" fillId="34" borderId="12" xfId="0" applyFont="1" applyFill="1" applyBorder="1" applyAlignment="1">
      <alignment horizontal="center"/>
    </xf>
    <xf numFmtId="166" fontId="10" fillId="0" borderId="13" xfId="0" applyNumberFormat="1" applyFont="1" applyBorder="1" applyAlignment="1">
      <alignment/>
    </xf>
    <xf numFmtId="17" fontId="0" fillId="0" borderId="1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9" fontId="0" fillId="34" borderId="14" xfId="0" applyNumberFormat="1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9" fontId="0" fillId="34" borderId="15" xfId="0" applyNumberFormat="1" applyFont="1" applyFill="1" applyBorder="1" applyAlignment="1">
      <alignment horizontal="center"/>
    </xf>
    <xf numFmtId="166" fontId="10" fillId="33" borderId="10" xfId="0" applyNumberFormat="1" applyFont="1" applyFill="1" applyBorder="1" applyAlignment="1">
      <alignment/>
    </xf>
    <xf numFmtId="164" fontId="0" fillId="33" borderId="11" xfId="0" applyFont="1" applyFill="1" applyBorder="1" applyAlignment="1">
      <alignment horizontal="center"/>
    </xf>
    <xf numFmtId="3" fontId="10" fillId="33" borderId="11" xfId="0" applyNumberFormat="1" applyFont="1" applyFill="1" applyBorder="1" applyAlignment="1">
      <alignment horizontal="center"/>
    </xf>
    <xf numFmtId="9" fontId="0" fillId="34" borderId="11" xfId="0" applyNumberFormat="1" applyFont="1" applyFill="1" applyBorder="1" applyAlignment="1">
      <alignment horizontal="center"/>
    </xf>
    <xf numFmtId="9" fontId="10" fillId="34" borderId="11" xfId="0" applyNumberFormat="1" applyFont="1" applyFill="1" applyBorder="1" applyAlignment="1">
      <alignment horizontal="center"/>
    </xf>
    <xf numFmtId="4" fontId="10" fillId="33" borderId="11" xfId="0" applyNumberFormat="1" applyFont="1" applyFill="1" applyBorder="1" applyAlignment="1">
      <alignment horizontal="center"/>
    </xf>
    <xf numFmtId="9" fontId="10" fillId="34" borderId="12" xfId="0" applyNumberFormat="1" applyFont="1" applyFill="1" applyBorder="1" applyAlignment="1">
      <alignment horizontal="center"/>
    </xf>
    <xf numFmtId="166" fontId="10" fillId="0" borderId="10" xfId="0" applyNumberFormat="1" applyFont="1" applyBorder="1" applyAlignment="1">
      <alignment/>
    </xf>
    <xf numFmtId="164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9" fontId="0" fillId="34" borderId="12" xfId="0" applyNumberFormat="1" applyFont="1" applyFill="1" applyBorder="1" applyAlignment="1">
      <alignment horizontal="center"/>
    </xf>
    <xf numFmtId="166" fontId="0" fillId="0" borderId="13" xfId="0" applyNumberFormat="1" applyFont="1" applyBorder="1" applyAlignment="1">
      <alignment/>
    </xf>
    <xf numFmtId="166" fontId="10" fillId="33" borderId="16" xfId="0" applyNumberFormat="1" applyFont="1" applyFill="1" applyBorder="1" applyAlignment="1">
      <alignment/>
    </xf>
    <xf numFmtId="164" fontId="0" fillId="33" borderId="17" xfId="0" applyFont="1" applyFill="1" applyBorder="1" applyAlignment="1">
      <alignment horizontal="center"/>
    </xf>
    <xf numFmtId="3" fontId="10" fillId="33" borderId="17" xfId="0" applyNumberFormat="1" applyFont="1" applyFill="1" applyBorder="1" applyAlignment="1">
      <alignment horizontal="center"/>
    </xf>
    <xf numFmtId="9" fontId="0" fillId="34" borderId="17" xfId="0" applyNumberFormat="1" applyFont="1" applyFill="1" applyBorder="1" applyAlignment="1">
      <alignment horizontal="center"/>
    </xf>
    <xf numFmtId="9" fontId="10" fillId="34" borderId="17" xfId="0" applyNumberFormat="1" applyFont="1" applyFill="1" applyBorder="1" applyAlignment="1">
      <alignment horizontal="center"/>
    </xf>
    <xf numFmtId="4" fontId="10" fillId="33" borderId="17" xfId="0" applyNumberFormat="1" applyFont="1" applyFill="1" applyBorder="1" applyAlignment="1">
      <alignment horizontal="center"/>
    </xf>
    <xf numFmtId="9" fontId="10" fillId="34" borderId="18" xfId="0" applyNumberFormat="1" applyFont="1" applyFill="1" applyBorder="1" applyAlignment="1">
      <alignment horizontal="center"/>
    </xf>
    <xf numFmtId="164" fontId="0" fillId="0" borderId="14" xfId="0" applyFont="1" applyBorder="1" applyAlignment="1">
      <alignment horizontal="center"/>
    </xf>
    <xf numFmtId="9" fontId="0" fillId="34" borderId="19" xfId="0" applyNumberFormat="1" applyFont="1" applyFill="1" applyBorder="1" applyAlignment="1">
      <alignment horizontal="center"/>
    </xf>
    <xf numFmtId="3" fontId="10" fillId="33" borderId="20" xfId="0" applyNumberFormat="1" applyFont="1" applyFill="1" applyBorder="1" applyAlignment="1">
      <alignment horizontal="center"/>
    </xf>
    <xf numFmtId="3" fontId="10" fillId="33" borderId="19" xfId="0" applyNumberFormat="1" applyFont="1" applyFill="1" applyBorder="1" applyAlignment="1">
      <alignment horizontal="center"/>
    </xf>
    <xf numFmtId="9" fontId="10" fillId="34" borderId="20" xfId="0" applyNumberFormat="1" applyFont="1" applyFill="1" applyBorder="1" applyAlignment="1">
      <alignment horizontal="center"/>
    </xf>
    <xf numFmtId="4" fontId="10" fillId="33" borderId="19" xfId="0" applyNumberFormat="1" applyFont="1" applyFill="1" applyBorder="1" applyAlignment="1">
      <alignment horizontal="center"/>
    </xf>
    <xf numFmtId="4" fontId="10" fillId="33" borderId="20" xfId="0" applyNumberFormat="1" applyFont="1" applyFill="1" applyBorder="1" applyAlignment="1">
      <alignment horizontal="center"/>
    </xf>
    <xf numFmtId="164" fontId="0" fillId="33" borderId="19" xfId="0" applyFont="1" applyFill="1" applyBorder="1" applyAlignment="1">
      <alignment horizontal="center"/>
    </xf>
    <xf numFmtId="9" fontId="10" fillId="34" borderId="19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34" borderId="11" xfId="0" applyNumberFormat="1" applyFont="1" applyFill="1" applyBorder="1" applyAlignment="1">
      <alignment/>
    </xf>
    <xf numFmtId="164" fontId="0" fillId="34" borderId="12" xfId="0" applyNumberFormat="1" applyFont="1" applyFill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34" borderId="14" xfId="0" applyNumberFormat="1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166" fontId="10" fillId="33" borderId="21" xfId="0" applyNumberFormat="1" applyFont="1" applyFill="1" applyBorder="1" applyAlignment="1">
      <alignment/>
    </xf>
    <xf numFmtId="166" fontId="0" fillId="0" borderId="10" xfId="0" applyNumberFormat="1" applyFont="1" applyBorder="1" applyAlignment="1">
      <alignment/>
    </xf>
    <xf numFmtId="166" fontId="10" fillId="33" borderId="10" xfId="0" applyNumberFormat="1" applyFont="1" applyFill="1" applyBorder="1" applyAlignment="1">
      <alignment horizontal="center"/>
    </xf>
    <xf numFmtId="164" fontId="10" fillId="33" borderId="11" xfId="0" applyFont="1" applyFill="1" applyBorder="1" applyAlignment="1">
      <alignment horizontal="center"/>
    </xf>
    <xf numFmtId="166" fontId="0" fillId="0" borderId="22" xfId="0" applyNumberFormat="1" applyFont="1" applyBorder="1" applyAlignment="1">
      <alignment/>
    </xf>
    <xf numFmtId="164" fontId="0" fillId="0" borderId="22" xfId="0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4" fontId="1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10" fillId="0" borderId="0" xfId="0" applyFont="1" applyAlignment="1">
      <alignment/>
    </xf>
    <xf numFmtId="17" fontId="0" fillId="0" borderId="0" xfId="0" applyNumberFormat="1" applyFont="1" applyAlignment="1">
      <alignment/>
    </xf>
    <xf numFmtId="0" fontId="12" fillId="0" borderId="0" xfId="55" applyFont="1" applyAlignment="1">
      <alignment/>
      <protection/>
    </xf>
    <xf numFmtId="0" fontId="0" fillId="0" borderId="0" xfId="55" applyFont="1" applyAlignment="1">
      <alignment/>
      <protection/>
    </xf>
    <xf numFmtId="0" fontId="0" fillId="0" borderId="0" xfId="55" applyNumberFormat="1" applyFont="1" applyAlignment="1" applyProtection="1">
      <alignment/>
      <protection locked="0"/>
    </xf>
    <xf numFmtId="0" fontId="0" fillId="34" borderId="10" xfId="55" applyFont="1" applyFill="1" applyBorder="1" applyAlignment="1">
      <alignment/>
      <protection/>
    </xf>
    <xf numFmtId="0" fontId="10" fillId="34" borderId="10" xfId="55" applyFont="1" applyFill="1" applyBorder="1" applyAlignment="1">
      <alignment horizontal="center"/>
      <protection/>
    </xf>
    <xf numFmtId="0" fontId="0" fillId="0" borderId="13" xfId="55" applyNumberFormat="1" applyBorder="1">
      <alignment/>
      <protection/>
    </xf>
    <xf numFmtId="0" fontId="11" fillId="34" borderId="13" xfId="55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/>
      <protection/>
    </xf>
    <xf numFmtId="0" fontId="0" fillId="33" borderId="10" xfId="55" applyFont="1" applyFill="1" applyBorder="1" applyAlignment="1">
      <alignment/>
      <protection/>
    </xf>
    <xf numFmtId="0" fontId="0" fillId="0" borderId="10" xfId="55" applyFont="1" applyBorder="1" applyAlignment="1">
      <alignment/>
      <protection/>
    </xf>
    <xf numFmtId="17" fontId="0" fillId="0" borderId="23" xfId="55" applyNumberFormat="1" applyFont="1" applyBorder="1" applyAlignment="1">
      <alignment horizontal="center"/>
      <protection/>
    </xf>
    <xf numFmtId="3" fontId="0" fillId="0" borderId="23" xfId="55" applyNumberFormat="1" applyFont="1" applyBorder="1" applyAlignment="1">
      <alignment horizontal="center"/>
      <protection/>
    </xf>
    <xf numFmtId="3" fontId="10" fillId="0" borderId="23" xfId="55" applyNumberFormat="1" applyFont="1" applyBorder="1" applyAlignment="1">
      <alignment horizontal="center"/>
      <protection/>
    </xf>
    <xf numFmtId="17" fontId="11" fillId="0" borderId="23" xfId="55" applyNumberFormat="1" applyFont="1" applyBorder="1" applyAlignment="1">
      <alignment horizontal="center"/>
      <protection/>
    </xf>
    <xf numFmtId="17" fontId="10" fillId="0" borderId="23" xfId="55" applyNumberFormat="1" applyFont="1" applyBorder="1" applyAlignment="1">
      <alignment horizontal="center"/>
      <protection/>
    </xf>
    <xf numFmtId="17" fontId="0" fillId="0" borderId="22" xfId="55" applyNumberFormat="1" applyFont="1" applyBorder="1" applyAlignment="1">
      <alignment horizontal="center"/>
      <protection/>
    </xf>
    <xf numFmtId="0" fontId="0" fillId="0" borderId="22" xfId="55" applyFont="1" applyBorder="1" applyAlignment="1">
      <alignment horizontal="center"/>
      <protection/>
    </xf>
    <xf numFmtId="0" fontId="0" fillId="0" borderId="22" xfId="55" applyNumberFormat="1" applyFont="1" applyBorder="1" applyAlignment="1">
      <alignment horizontal="center"/>
      <protection/>
    </xf>
    <xf numFmtId="17" fontId="12" fillId="0" borderId="0" xfId="55" applyNumberFormat="1" applyFont="1" applyAlignment="1">
      <alignment horizontal="centerContinuous"/>
      <protection/>
    </xf>
    <xf numFmtId="0" fontId="12" fillId="0" borderId="0" xfId="55" applyNumberFormat="1" applyFont="1" applyAlignment="1">
      <alignment horizontal="centerContinuous"/>
      <protection/>
    </xf>
    <xf numFmtId="0" fontId="0" fillId="0" borderId="0" xfId="55" applyFont="1" applyAlignment="1">
      <alignment horizontal="center"/>
      <protection/>
    </xf>
    <xf numFmtId="0" fontId="0" fillId="0" borderId="0" xfId="55" applyNumberFormat="1" applyFont="1" applyAlignment="1">
      <alignment horizontal="center"/>
      <protection/>
    </xf>
    <xf numFmtId="17" fontId="0" fillId="34" borderId="10" xfId="55" applyNumberFormat="1" applyFont="1" applyFill="1" applyBorder="1" applyAlignment="1">
      <alignment horizontal="center"/>
      <protection/>
    </xf>
    <xf numFmtId="0" fontId="0" fillId="34" borderId="10" xfId="55" applyFont="1" applyFill="1" applyBorder="1" applyAlignment="1">
      <alignment horizontal="center"/>
      <protection/>
    </xf>
    <xf numFmtId="0" fontId="11" fillId="34" borderId="10" xfId="55" applyFont="1" applyFill="1" applyBorder="1" applyAlignment="1">
      <alignment horizontal="center"/>
      <protection/>
    </xf>
    <xf numFmtId="0" fontId="0" fillId="34" borderId="10" xfId="55" applyNumberFormat="1" applyFont="1" applyFill="1" applyBorder="1" applyAlignment="1">
      <alignment horizontal="center"/>
      <protection/>
    </xf>
    <xf numFmtId="0" fontId="10" fillId="34" borderId="10" xfId="55" applyNumberFormat="1" applyFont="1" applyFill="1" applyBorder="1" applyAlignment="1">
      <alignment horizontal="center"/>
      <protection/>
    </xf>
    <xf numFmtId="17" fontId="11" fillId="34" borderId="13" xfId="55" applyNumberFormat="1" applyFont="1" applyFill="1" applyBorder="1" applyAlignment="1">
      <alignment horizontal="center"/>
      <protection/>
    </xf>
    <xf numFmtId="0" fontId="11" fillId="34" borderId="13" xfId="55" applyNumberFormat="1" applyFont="1" applyFill="1" applyBorder="1" applyAlignment="1">
      <alignment horizontal="center"/>
      <protection/>
    </xf>
    <xf numFmtId="17" fontId="0" fillId="34" borderId="13" xfId="55" applyNumberFormat="1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 horizontal="center"/>
      <protection/>
    </xf>
    <xf numFmtId="0" fontId="0" fillId="34" borderId="13" xfId="55" applyNumberFormat="1" applyFont="1" applyFill="1" applyBorder="1" applyAlignment="1">
      <alignment horizontal="center"/>
      <protection/>
    </xf>
    <xf numFmtId="17" fontId="0" fillId="33" borderId="10" xfId="55" applyNumberFormat="1" applyFont="1" applyFill="1" applyBorder="1" applyAlignment="1">
      <alignment horizontal="center"/>
      <protection/>
    </xf>
    <xf numFmtId="0" fontId="0" fillId="33" borderId="10" xfId="55" applyFont="1" applyFill="1" applyBorder="1" applyAlignment="1">
      <alignment horizontal="center"/>
      <protection/>
    </xf>
    <xf numFmtId="0" fontId="0" fillId="0" borderId="10" xfId="55" applyFont="1" applyBorder="1" applyAlignment="1">
      <alignment horizontal="center"/>
      <protection/>
    </xf>
    <xf numFmtId="0" fontId="0" fillId="33" borderId="10" xfId="55" applyNumberFormat="1" applyFont="1" applyFill="1" applyBorder="1" applyAlignment="1">
      <alignment horizontal="center"/>
      <protection/>
    </xf>
    <xf numFmtId="4" fontId="0" fillId="0" borderId="22" xfId="55" applyNumberFormat="1" applyFont="1" applyBorder="1" applyAlignment="1">
      <alignment horizontal="center"/>
      <protection/>
    </xf>
    <xf numFmtId="0" fontId="11" fillId="0" borderId="0" xfId="55" applyFont="1" applyAlignment="1">
      <alignment horizontal="left"/>
      <protection/>
    </xf>
    <xf numFmtId="0" fontId="6" fillId="0" borderId="0" xfId="54" applyNumberFormat="1" applyFont="1" applyAlignment="1">
      <alignment/>
      <protection/>
    </xf>
    <xf numFmtId="0" fontId="0" fillId="0" borderId="0" xfId="54" applyNumberFormat="1" applyFont="1" applyAlignment="1">
      <alignment/>
      <protection/>
    </xf>
    <xf numFmtId="0" fontId="0" fillId="0" borderId="0" xfId="54" applyAlignment="1">
      <alignment/>
      <protection/>
    </xf>
    <xf numFmtId="0" fontId="7" fillId="0" borderId="0" xfId="54" applyNumberFormat="1" applyFont="1" applyAlignment="1">
      <alignment/>
      <protection/>
    </xf>
    <xf numFmtId="0" fontId="8" fillId="0" borderId="0" xfId="54" applyNumberFormat="1" applyFont="1" applyAlignment="1">
      <alignment/>
      <protection/>
    </xf>
    <xf numFmtId="0" fontId="0" fillId="33" borderId="10" xfId="54" applyNumberFormat="1" applyFont="1" applyFill="1" applyBorder="1" applyAlignment="1">
      <alignment/>
      <protection/>
    </xf>
    <xf numFmtId="0" fontId="10" fillId="33" borderId="11" xfId="54" applyNumberFormat="1" applyFont="1" applyFill="1" applyBorder="1" applyAlignment="1">
      <alignment horizontal="center"/>
      <protection/>
    </xf>
    <xf numFmtId="0" fontId="10" fillId="34" borderId="11" xfId="54" applyNumberFormat="1" applyFont="1" applyFill="1" applyBorder="1" applyAlignment="1">
      <alignment horizontal="center"/>
      <protection/>
    </xf>
    <xf numFmtId="0" fontId="0" fillId="0" borderId="13" xfId="54" applyBorder="1">
      <alignment/>
      <protection/>
    </xf>
    <xf numFmtId="0" fontId="10" fillId="33" borderId="24" xfId="54" applyNumberFormat="1" applyFont="1" applyFill="1" applyBorder="1" applyAlignment="1">
      <alignment horizontal="center"/>
      <protection/>
    </xf>
    <xf numFmtId="0" fontId="10" fillId="33" borderId="25" xfId="54" applyNumberFormat="1" applyFont="1" applyFill="1" applyBorder="1" applyAlignment="1">
      <alignment horizontal="center"/>
      <protection/>
    </xf>
    <xf numFmtId="0" fontId="10" fillId="34" borderId="25" xfId="54" applyNumberFormat="1" applyFont="1" applyFill="1" applyBorder="1" applyAlignment="1">
      <alignment horizontal="center"/>
      <protection/>
    </xf>
    <xf numFmtId="0" fontId="11" fillId="0" borderId="13" xfId="54" applyNumberFormat="1" applyFont="1" applyBorder="1" applyAlignment="1">
      <alignment horizontal="center"/>
      <protection/>
    </xf>
    <xf numFmtId="0" fontId="11" fillId="0" borderId="14" xfId="54" applyNumberFormat="1" applyFont="1" applyBorder="1" applyAlignment="1">
      <alignment horizontal="center"/>
      <protection/>
    </xf>
    <xf numFmtId="0" fontId="11" fillId="34" borderId="14" xfId="54" applyNumberFormat="1" applyFont="1" applyFill="1" applyBorder="1" applyAlignment="1">
      <alignment horizontal="center"/>
      <protection/>
    </xf>
    <xf numFmtId="166" fontId="10" fillId="0" borderId="13" xfId="54" applyNumberFormat="1" applyFont="1" applyBorder="1" applyAlignment="1">
      <alignment/>
      <protection/>
    </xf>
    <xf numFmtId="17" fontId="0" fillId="0" borderId="14" xfId="54" applyNumberFormat="1" applyFont="1" applyBorder="1" applyAlignment="1">
      <alignment horizontal="center"/>
      <protection/>
    </xf>
    <xf numFmtId="9" fontId="0" fillId="34" borderId="14" xfId="54" applyNumberFormat="1" applyFont="1" applyFill="1" applyBorder="1" applyAlignment="1">
      <alignment horizontal="center"/>
      <protection/>
    </xf>
    <xf numFmtId="166" fontId="0" fillId="0" borderId="13" xfId="54" applyNumberFormat="1" applyFont="1" applyBorder="1" applyAlignment="1">
      <alignment/>
      <protection/>
    </xf>
    <xf numFmtId="0" fontId="0" fillId="0" borderId="14" xfId="54" applyNumberFormat="1" applyFont="1" applyBorder="1" applyAlignment="1">
      <alignment horizontal="center"/>
      <protection/>
    </xf>
    <xf numFmtId="166" fontId="10" fillId="33" borderId="10" xfId="54" applyNumberFormat="1" applyFont="1" applyFill="1" applyBorder="1" applyAlignment="1">
      <alignment/>
      <protection/>
    </xf>
    <xf numFmtId="0" fontId="0" fillId="33" borderId="11" xfId="54" applyNumberFormat="1" applyFont="1" applyFill="1" applyBorder="1" applyAlignment="1">
      <alignment horizontal="center"/>
      <protection/>
    </xf>
    <xf numFmtId="9" fontId="10" fillId="34" borderId="11" xfId="54" applyNumberFormat="1" applyFont="1" applyFill="1" applyBorder="1" applyAlignment="1">
      <alignment horizontal="center"/>
      <protection/>
    </xf>
    <xf numFmtId="166" fontId="10" fillId="0" borderId="10" xfId="54" applyNumberFormat="1" applyFont="1" applyBorder="1" applyAlignment="1">
      <alignment/>
      <protection/>
    </xf>
    <xf numFmtId="0" fontId="0" fillId="0" borderId="11" xfId="54" applyNumberFormat="1" applyFont="1" applyBorder="1" applyAlignment="1">
      <alignment horizontal="center"/>
      <protection/>
    </xf>
    <xf numFmtId="9" fontId="0" fillId="34" borderId="11" xfId="54" applyNumberFormat="1" applyFont="1" applyFill="1" applyBorder="1" applyAlignment="1">
      <alignment horizontal="center"/>
      <protection/>
    </xf>
    <xf numFmtId="166" fontId="10" fillId="33" borderId="16" xfId="54" applyNumberFormat="1" applyFont="1" applyFill="1" applyBorder="1" applyAlignment="1">
      <alignment/>
      <protection/>
    </xf>
    <xf numFmtId="0" fontId="0" fillId="33" borderId="17" xfId="54" applyNumberFormat="1" applyFont="1" applyFill="1" applyBorder="1" applyAlignment="1">
      <alignment horizontal="center"/>
      <protection/>
    </xf>
    <xf numFmtId="9" fontId="10" fillId="34" borderId="17" xfId="54" applyNumberFormat="1" applyFont="1" applyFill="1" applyBorder="1" applyAlignment="1">
      <alignment horizontal="center"/>
      <protection/>
    </xf>
    <xf numFmtId="166" fontId="10" fillId="33" borderId="21" xfId="54" applyNumberFormat="1" applyFont="1" applyFill="1" applyBorder="1" applyAlignment="1">
      <alignment/>
      <protection/>
    </xf>
    <xf numFmtId="0" fontId="0" fillId="33" borderId="19" xfId="54" applyNumberFormat="1" applyFont="1" applyFill="1" applyBorder="1" applyAlignment="1">
      <alignment horizontal="center"/>
      <protection/>
    </xf>
    <xf numFmtId="166" fontId="0" fillId="0" borderId="10" xfId="54" applyNumberFormat="1" applyFont="1" applyBorder="1" applyAlignment="1">
      <alignment/>
      <protection/>
    </xf>
    <xf numFmtId="166" fontId="10" fillId="33" borderId="10" xfId="54" applyNumberFormat="1" applyFont="1" applyFill="1" applyBorder="1" applyAlignment="1">
      <alignment horizontal="center"/>
      <protection/>
    </xf>
    <xf numFmtId="4" fontId="10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0" fillId="0" borderId="0" xfId="53" applyNumberFormat="1" applyFont="1" applyAlignment="1">
      <alignment/>
      <protection/>
    </xf>
    <xf numFmtId="0" fontId="0" fillId="0" borderId="0" xfId="53">
      <alignment/>
      <protection/>
    </xf>
    <xf numFmtId="0" fontId="0" fillId="0" borderId="0" xfId="53" applyAlignment="1">
      <alignment/>
      <protection/>
    </xf>
    <xf numFmtId="0" fontId="7" fillId="0" borderId="0" xfId="53" applyNumberFormat="1" applyFont="1" applyAlignment="1">
      <alignment/>
      <protection/>
    </xf>
    <xf numFmtId="0" fontId="8" fillId="0" borderId="0" xfId="53" applyNumberFormat="1" applyFont="1" applyAlignment="1">
      <alignment/>
      <protection/>
    </xf>
    <xf numFmtId="0" fontId="10" fillId="33" borderId="10" xfId="53" applyNumberFormat="1" applyFont="1" applyFill="1" applyBorder="1" applyAlignment="1">
      <alignment horizontal="center"/>
      <protection/>
    </xf>
    <xf numFmtId="0" fontId="10" fillId="33" borderId="11" xfId="53" applyNumberFormat="1" applyFont="1" applyFill="1" applyBorder="1" applyAlignment="1">
      <alignment horizontal="center"/>
      <protection/>
    </xf>
    <xf numFmtId="0" fontId="10" fillId="34" borderId="11" xfId="53" applyNumberFormat="1" applyFont="1" applyFill="1" applyBorder="1" applyAlignment="1">
      <alignment horizontal="center"/>
      <protection/>
    </xf>
    <xf numFmtId="0" fontId="0" fillId="0" borderId="0" xfId="53" applyBorder="1">
      <alignment/>
      <protection/>
    </xf>
    <xf numFmtId="0" fontId="10" fillId="33" borderId="13" xfId="53" applyNumberFormat="1" applyFont="1" applyFill="1" applyBorder="1" applyAlignment="1">
      <alignment horizontal="center"/>
      <protection/>
    </xf>
    <xf numFmtId="0" fontId="10" fillId="33" borderId="14" xfId="53" applyNumberFormat="1" applyFont="1" applyFill="1" applyBorder="1" applyAlignment="1">
      <alignment horizontal="center"/>
      <protection/>
    </xf>
    <xf numFmtId="0" fontId="10" fillId="34" borderId="14" xfId="53" applyNumberFormat="1" applyFont="1" applyFill="1" applyBorder="1" applyAlignment="1">
      <alignment horizontal="center"/>
      <protection/>
    </xf>
    <xf numFmtId="0" fontId="11" fillId="0" borderId="10" xfId="53" applyNumberFormat="1" applyFont="1" applyBorder="1" applyAlignment="1">
      <alignment horizontal="center"/>
      <protection/>
    </xf>
    <xf numFmtId="0" fontId="11" fillId="0" borderId="11" xfId="53" applyNumberFormat="1" applyFont="1" applyBorder="1" applyAlignment="1">
      <alignment horizontal="center"/>
      <protection/>
    </xf>
    <xf numFmtId="0" fontId="11" fillId="34" borderId="11" xfId="53" applyNumberFormat="1" applyFont="1" applyFill="1" applyBorder="1" applyAlignment="1">
      <alignment horizontal="center"/>
      <protection/>
    </xf>
    <xf numFmtId="166" fontId="10" fillId="0" borderId="13" xfId="53" applyNumberFormat="1" applyFont="1" applyBorder="1" applyAlignment="1">
      <alignment/>
      <protection/>
    </xf>
    <xf numFmtId="17" fontId="0" fillId="0" borderId="14" xfId="53" applyNumberFormat="1" applyFont="1" applyBorder="1" applyAlignment="1">
      <alignment horizontal="center"/>
      <protection/>
    </xf>
    <xf numFmtId="9" fontId="0" fillId="34" borderId="14" xfId="53" applyNumberFormat="1" applyFont="1" applyFill="1" applyBorder="1" applyAlignment="1">
      <alignment horizontal="center"/>
      <protection/>
    </xf>
    <xf numFmtId="166" fontId="0" fillId="0" borderId="13" xfId="53" applyNumberFormat="1" applyFont="1" applyBorder="1" applyAlignment="1">
      <alignment/>
      <protection/>
    </xf>
    <xf numFmtId="0" fontId="0" fillId="0" borderId="14" xfId="53" applyNumberFormat="1" applyFont="1" applyBorder="1" applyAlignment="1">
      <alignment horizontal="center"/>
      <protection/>
    </xf>
    <xf numFmtId="166" fontId="10" fillId="33" borderId="10" xfId="53" applyNumberFormat="1" applyFont="1" applyFill="1" applyBorder="1" applyAlignment="1">
      <alignment/>
      <protection/>
    </xf>
    <xf numFmtId="9" fontId="10" fillId="34" borderId="11" xfId="53" applyNumberFormat="1" applyFont="1" applyFill="1" applyBorder="1" applyAlignment="1">
      <alignment horizontal="center"/>
      <protection/>
    </xf>
    <xf numFmtId="166" fontId="0" fillId="0" borderId="10" xfId="53" applyNumberFormat="1" applyFont="1" applyBorder="1" applyAlignment="1">
      <alignment/>
      <protection/>
    </xf>
    <xf numFmtId="0" fontId="0" fillId="0" borderId="11" xfId="53" applyNumberFormat="1" applyFont="1" applyBorder="1" applyAlignment="1">
      <alignment horizontal="center"/>
      <protection/>
    </xf>
    <xf numFmtId="9" fontId="0" fillId="34" borderId="11" xfId="53" applyNumberFormat="1" applyFont="1" applyFill="1" applyBorder="1" applyAlignment="1">
      <alignment horizontal="center"/>
      <protection/>
    </xf>
    <xf numFmtId="166" fontId="10" fillId="33" borderId="16" xfId="53" applyNumberFormat="1" applyFont="1" applyFill="1" applyBorder="1" applyAlignment="1">
      <alignment/>
      <protection/>
    </xf>
    <xf numFmtId="0" fontId="10" fillId="33" borderId="17" xfId="53" applyNumberFormat="1" applyFont="1" applyFill="1" applyBorder="1" applyAlignment="1">
      <alignment horizontal="center"/>
      <protection/>
    </xf>
    <xf numFmtId="9" fontId="10" fillId="34" borderId="17" xfId="53" applyNumberFormat="1" applyFont="1" applyFill="1" applyBorder="1" applyAlignment="1">
      <alignment horizontal="center"/>
      <protection/>
    </xf>
    <xf numFmtId="0" fontId="10" fillId="0" borderId="13" xfId="53" applyNumberFormat="1" applyFont="1" applyBorder="1" applyAlignment="1">
      <alignment/>
      <protection/>
    </xf>
    <xf numFmtId="17" fontId="10" fillId="33" borderId="17" xfId="53" applyNumberFormat="1" applyFont="1" applyFill="1" applyBorder="1" applyAlignment="1">
      <alignment horizontal="center"/>
      <protection/>
    </xf>
    <xf numFmtId="0" fontId="0" fillId="0" borderId="14" xfId="53" applyBorder="1">
      <alignment/>
      <protection/>
    </xf>
    <xf numFmtId="0" fontId="0" fillId="34" borderId="14" xfId="53" applyFont="1" applyFill="1" applyBorder="1" applyAlignment="1">
      <alignment/>
      <protection/>
    </xf>
    <xf numFmtId="0" fontId="0" fillId="33" borderId="17" xfId="53" applyNumberFormat="1" applyFont="1" applyFill="1" applyBorder="1" applyAlignment="1">
      <alignment horizontal="center"/>
      <protection/>
    </xf>
    <xf numFmtId="166" fontId="10" fillId="33" borderId="21" xfId="53" applyNumberFormat="1" applyFont="1" applyFill="1" applyBorder="1" applyAlignment="1">
      <alignment/>
      <protection/>
    </xf>
    <xf numFmtId="0" fontId="10" fillId="33" borderId="19" xfId="53" applyNumberFormat="1" applyFont="1" applyFill="1" applyBorder="1" applyAlignment="1">
      <alignment horizontal="center"/>
      <protection/>
    </xf>
    <xf numFmtId="166" fontId="10" fillId="33" borderId="10" xfId="53" applyNumberFormat="1" applyFont="1" applyFill="1" applyBorder="1" applyAlignment="1">
      <alignment horizontal="center"/>
      <protection/>
    </xf>
    <xf numFmtId="166" fontId="10" fillId="0" borderId="22" xfId="53" applyNumberFormat="1" applyFont="1" applyBorder="1" applyAlignment="1">
      <alignment/>
      <protection/>
    </xf>
    <xf numFmtId="0" fontId="10" fillId="0" borderId="22" xfId="53" applyNumberFormat="1" applyFont="1" applyBorder="1" applyAlignment="1">
      <alignment horizontal="center"/>
      <protection/>
    </xf>
    <xf numFmtId="4" fontId="10" fillId="0" borderId="22" xfId="53" applyNumberFormat="1" applyFont="1" applyBorder="1" applyAlignment="1">
      <alignment horizontal="center"/>
      <protection/>
    </xf>
    <xf numFmtId="0" fontId="13" fillId="0" borderId="0" xfId="53" applyNumberFormat="1" applyFont="1" applyAlignment="1">
      <alignment/>
      <protection/>
    </xf>
    <xf numFmtId="17" fontId="10" fillId="0" borderId="0" xfId="53" applyNumberFormat="1" applyFont="1" applyAlignment="1">
      <alignment horizontal="center"/>
      <protection/>
    </xf>
    <xf numFmtId="4" fontId="10" fillId="0" borderId="0" xfId="53" applyNumberFormat="1" applyFont="1" applyAlignment="1">
      <alignment horizontal="center"/>
      <protection/>
    </xf>
    <xf numFmtId="0" fontId="10" fillId="0" borderId="0" xfId="53" applyNumberFormat="1" applyFont="1" applyAlignment="1">
      <alignment/>
      <protection/>
    </xf>
    <xf numFmtId="3" fontId="0" fillId="0" borderId="0" xfId="0" applyNumberFormat="1" applyFont="1" applyAlignment="1">
      <alignment/>
    </xf>
    <xf numFmtId="3" fontId="9" fillId="33" borderId="11" xfId="0" applyNumberFormat="1" applyFont="1" applyFill="1" applyBorder="1" applyAlignment="1">
      <alignment horizontal="center"/>
    </xf>
    <xf numFmtId="3" fontId="9" fillId="33" borderId="14" xfId="0" applyNumberFormat="1" applyFont="1" applyFill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10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54" applyNumberFormat="1" applyFont="1" applyAlignment="1">
      <alignment/>
      <protection/>
    </xf>
    <xf numFmtId="3" fontId="10" fillId="33" borderId="11" xfId="54" applyNumberFormat="1" applyFont="1" applyFill="1" applyBorder="1" applyAlignment="1">
      <alignment horizontal="center"/>
      <protection/>
    </xf>
    <xf numFmtId="3" fontId="10" fillId="33" borderId="25" xfId="54" applyNumberFormat="1" applyFont="1" applyFill="1" applyBorder="1" applyAlignment="1">
      <alignment horizontal="center"/>
      <protection/>
    </xf>
    <xf numFmtId="3" fontId="11" fillId="0" borderId="14" xfId="54" applyNumberFormat="1" applyFont="1" applyBorder="1" applyAlignment="1">
      <alignment horizontal="center"/>
      <protection/>
    </xf>
    <xf numFmtId="3" fontId="0" fillId="0" borderId="14" xfId="54" applyNumberFormat="1" applyFont="1" applyBorder="1" applyAlignment="1">
      <alignment horizontal="center"/>
      <protection/>
    </xf>
    <xf numFmtId="3" fontId="0" fillId="0" borderId="11" xfId="54" applyNumberFormat="1" applyFont="1" applyBorder="1" applyAlignment="1">
      <alignment horizontal="center"/>
      <protection/>
    </xf>
    <xf numFmtId="3" fontId="10" fillId="33" borderId="17" xfId="54" applyNumberFormat="1" applyFont="1" applyFill="1" applyBorder="1" applyAlignment="1">
      <alignment horizontal="center"/>
      <protection/>
    </xf>
    <xf numFmtId="3" fontId="10" fillId="33" borderId="19" xfId="54" applyNumberFormat="1" applyFont="1" applyFill="1" applyBorder="1" applyAlignment="1">
      <alignment horizontal="center"/>
      <protection/>
    </xf>
    <xf numFmtId="3" fontId="10" fillId="0" borderId="0" xfId="54" applyNumberFormat="1" applyFont="1" applyAlignment="1">
      <alignment/>
      <protection/>
    </xf>
    <xf numFmtId="3" fontId="0" fillId="0" borderId="0" xfId="54" applyNumberFormat="1" applyAlignment="1">
      <alignment/>
      <protection/>
    </xf>
    <xf numFmtId="167" fontId="0" fillId="0" borderId="0" xfId="54" applyNumberFormat="1" applyFont="1" applyAlignment="1">
      <alignment/>
      <protection/>
    </xf>
    <xf numFmtId="167" fontId="10" fillId="0" borderId="0" xfId="54" applyNumberFormat="1" applyFont="1" applyAlignment="1">
      <alignment horizontal="center"/>
      <protection/>
    </xf>
    <xf numFmtId="167" fontId="10" fillId="33" borderId="11" xfId="54" applyNumberFormat="1" applyFont="1" applyFill="1" applyBorder="1" applyAlignment="1">
      <alignment horizontal="center"/>
      <protection/>
    </xf>
    <xf numFmtId="167" fontId="10" fillId="33" borderId="26" xfId="54" applyNumberFormat="1" applyFont="1" applyFill="1" applyBorder="1" applyAlignment="1">
      <alignment horizontal="center"/>
      <protection/>
    </xf>
    <xf numFmtId="167" fontId="11" fillId="0" borderId="15" xfId="54" applyNumberFormat="1" applyFont="1" applyBorder="1" applyAlignment="1">
      <alignment horizontal="center"/>
      <protection/>
    </xf>
    <xf numFmtId="167" fontId="0" fillId="0" borderId="14" xfId="54" applyNumberFormat="1" applyFont="1" applyBorder="1" applyAlignment="1">
      <alignment horizontal="center"/>
      <protection/>
    </xf>
    <xf numFmtId="167" fontId="0" fillId="0" borderId="11" xfId="54" applyNumberFormat="1" applyFont="1" applyBorder="1" applyAlignment="1">
      <alignment horizontal="center"/>
      <protection/>
    </xf>
    <xf numFmtId="167" fontId="10" fillId="33" borderId="18" xfId="54" applyNumberFormat="1" applyFont="1" applyFill="1" applyBorder="1" applyAlignment="1">
      <alignment horizontal="center"/>
      <protection/>
    </xf>
    <xf numFmtId="167" fontId="0" fillId="0" borderId="15" xfId="54" applyNumberFormat="1" applyFont="1" applyBorder="1" applyAlignment="1">
      <alignment horizontal="center"/>
      <protection/>
    </xf>
    <xf numFmtId="167" fontId="0" fillId="0" borderId="12" xfId="54" applyNumberFormat="1" applyFont="1" applyBorder="1" applyAlignment="1">
      <alignment horizontal="center"/>
      <protection/>
    </xf>
    <xf numFmtId="167" fontId="10" fillId="0" borderId="0" xfId="54" applyNumberFormat="1" applyFont="1" applyAlignment="1">
      <alignment/>
      <protection/>
    </xf>
    <xf numFmtId="167" fontId="0" fillId="0" borderId="0" xfId="54" applyNumberFormat="1" applyAlignment="1">
      <alignment/>
      <protection/>
    </xf>
    <xf numFmtId="3" fontId="0" fillId="0" borderId="0" xfId="53" applyNumberFormat="1" applyFont="1" applyAlignment="1">
      <alignment/>
      <protection/>
    </xf>
    <xf numFmtId="3" fontId="10" fillId="33" borderId="11" xfId="53" applyNumberFormat="1" applyFont="1" applyFill="1" applyBorder="1" applyAlignment="1">
      <alignment horizontal="center"/>
      <protection/>
    </xf>
    <xf numFmtId="3" fontId="10" fillId="33" borderId="14" xfId="53" applyNumberFormat="1" applyFont="1" applyFill="1" applyBorder="1" applyAlignment="1">
      <alignment horizontal="center"/>
      <protection/>
    </xf>
    <xf numFmtId="3" fontId="11" fillId="0" borderId="11" xfId="53" applyNumberFormat="1" applyFont="1" applyBorder="1" applyAlignment="1">
      <alignment horizontal="center"/>
      <protection/>
    </xf>
    <xf numFmtId="3" fontId="0" fillId="0" borderId="14" xfId="53" applyNumberFormat="1" applyFont="1" applyBorder="1" applyAlignment="1">
      <alignment horizontal="center"/>
      <protection/>
    </xf>
    <xf numFmtId="3" fontId="0" fillId="0" borderId="11" xfId="53" applyNumberFormat="1" applyFont="1" applyBorder="1" applyAlignment="1">
      <alignment horizontal="center"/>
      <protection/>
    </xf>
    <xf numFmtId="3" fontId="10" fillId="33" borderId="17" xfId="53" applyNumberFormat="1" applyFont="1" applyFill="1" applyBorder="1" applyAlignment="1">
      <alignment horizontal="center"/>
      <protection/>
    </xf>
    <xf numFmtId="3" fontId="0" fillId="0" borderId="14" xfId="53" applyNumberFormat="1" applyBorder="1">
      <alignment/>
      <protection/>
    </xf>
    <xf numFmtId="3" fontId="10" fillId="33" borderId="19" xfId="53" applyNumberFormat="1" applyFont="1" applyFill="1" applyBorder="1" applyAlignment="1">
      <alignment horizontal="center"/>
      <protection/>
    </xf>
    <xf numFmtId="3" fontId="10" fillId="0" borderId="22" xfId="53" applyNumberFormat="1" applyFont="1" applyBorder="1" applyAlignment="1">
      <alignment horizontal="center"/>
      <protection/>
    </xf>
    <xf numFmtId="3" fontId="10" fillId="0" borderId="0" xfId="53" applyNumberFormat="1" applyFont="1" applyAlignment="1">
      <alignment horizontal="center"/>
      <protection/>
    </xf>
    <xf numFmtId="3" fontId="0" fillId="0" borderId="0" xfId="53" applyNumberFormat="1" applyAlignment="1">
      <alignment/>
      <protection/>
    </xf>
    <xf numFmtId="167" fontId="0" fillId="0" borderId="0" xfId="53" applyNumberFormat="1" applyFont="1" applyAlignment="1">
      <alignment/>
      <protection/>
    </xf>
    <xf numFmtId="167" fontId="10" fillId="0" borderId="0" xfId="53" applyNumberFormat="1" applyFont="1" applyAlignment="1">
      <alignment horizontal="centerContinuous"/>
      <protection/>
    </xf>
    <xf numFmtId="167" fontId="10" fillId="33" borderId="11" xfId="53" applyNumberFormat="1" applyFont="1" applyFill="1" applyBorder="1" applyAlignment="1">
      <alignment horizontal="center"/>
      <protection/>
    </xf>
    <xf numFmtId="167" fontId="10" fillId="33" borderId="12" xfId="53" applyNumberFormat="1" applyFont="1" applyFill="1" applyBorder="1" applyAlignment="1">
      <alignment horizontal="center"/>
      <protection/>
    </xf>
    <xf numFmtId="167" fontId="10" fillId="33" borderId="14" xfId="53" applyNumberFormat="1" applyFont="1" applyFill="1" applyBorder="1" applyAlignment="1">
      <alignment horizontal="center"/>
      <protection/>
    </xf>
    <xf numFmtId="167" fontId="11" fillId="0" borderId="11" xfId="53" applyNumberFormat="1" applyFont="1" applyBorder="1" applyAlignment="1">
      <alignment horizontal="center"/>
      <protection/>
    </xf>
    <xf numFmtId="167" fontId="11" fillId="0" borderId="12" xfId="53" applyNumberFormat="1" applyFont="1" applyBorder="1" applyAlignment="1">
      <alignment horizontal="center"/>
      <protection/>
    </xf>
    <xf numFmtId="167" fontId="0" fillId="0" borderId="14" xfId="53" applyNumberFormat="1" applyFont="1" applyBorder="1" applyAlignment="1">
      <alignment horizontal="center"/>
      <protection/>
    </xf>
    <xf numFmtId="167" fontId="0" fillId="0" borderId="15" xfId="53" applyNumberFormat="1" applyFont="1" applyBorder="1" applyAlignment="1">
      <alignment horizontal="center"/>
      <protection/>
    </xf>
    <xf numFmtId="167" fontId="0" fillId="0" borderId="11" xfId="53" applyNumberFormat="1" applyFont="1" applyBorder="1" applyAlignment="1">
      <alignment horizontal="center"/>
      <protection/>
    </xf>
    <xf numFmtId="167" fontId="0" fillId="0" borderId="12" xfId="53" applyNumberFormat="1" applyFont="1" applyBorder="1" applyAlignment="1">
      <alignment horizontal="center"/>
      <protection/>
    </xf>
    <xf numFmtId="167" fontId="10" fillId="33" borderId="17" xfId="53" applyNumberFormat="1" applyFont="1" applyFill="1" applyBorder="1" applyAlignment="1">
      <alignment horizontal="center"/>
      <protection/>
    </xf>
    <xf numFmtId="167" fontId="10" fillId="33" borderId="18" xfId="53" applyNumberFormat="1" applyFont="1" applyFill="1" applyBorder="1" applyAlignment="1">
      <alignment horizontal="center"/>
      <protection/>
    </xf>
    <xf numFmtId="167" fontId="0" fillId="0" borderId="14" xfId="53" applyNumberFormat="1" applyBorder="1">
      <alignment/>
      <protection/>
    </xf>
    <xf numFmtId="167" fontId="0" fillId="0" borderId="15" xfId="53" applyNumberFormat="1" applyBorder="1">
      <alignment/>
      <protection/>
    </xf>
    <xf numFmtId="167" fontId="10" fillId="33" borderId="19" xfId="53" applyNumberFormat="1" applyFont="1" applyFill="1" applyBorder="1" applyAlignment="1">
      <alignment horizontal="center"/>
      <protection/>
    </xf>
    <xf numFmtId="167" fontId="10" fillId="0" borderId="22" xfId="53" applyNumberFormat="1" applyFont="1" applyBorder="1" applyAlignment="1">
      <alignment horizontal="center"/>
      <protection/>
    </xf>
    <xf numFmtId="167" fontId="10" fillId="0" borderId="0" xfId="53" applyNumberFormat="1" applyFont="1" applyAlignment="1">
      <alignment horizontal="center"/>
      <protection/>
    </xf>
    <xf numFmtId="167" fontId="0" fillId="0" borderId="0" xfId="53" applyNumberFormat="1" applyAlignment="1">
      <alignment/>
      <protection/>
    </xf>
    <xf numFmtId="167" fontId="10" fillId="33" borderId="12" xfId="53" applyNumberFormat="1" applyFont="1" applyFill="1" applyBorder="1" applyAlignment="1">
      <alignment/>
      <protection/>
    </xf>
    <xf numFmtId="167" fontId="10" fillId="33" borderId="15" xfId="53" applyNumberFormat="1" applyFont="1" applyFill="1" applyBorder="1" applyAlignment="1">
      <alignment/>
      <protection/>
    </xf>
    <xf numFmtId="166" fontId="10" fillId="0" borderId="27" xfId="54" applyNumberFormat="1" applyFont="1" applyBorder="1" applyAlignment="1">
      <alignment/>
      <protection/>
    </xf>
    <xf numFmtId="166" fontId="10" fillId="0" borderId="0" xfId="53" applyNumberFormat="1" applyFont="1" applyBorder="1" applyAlignment="1">
      <alignment/>
      <protection/>
    </xf>
    <xf numFmtId="167" fontId="10" fillId="0" borderId="0" xfId="53" applyNumberFormat="1" applyFont="1" applyBorder="1" applyAlignment="1">
      <alignment horizontal="center"/>
      <protection/>
    </xf>
    <xf numFmtId="0" fontId="10" fillId="0" borderId="0" xfId="53" applyNumberFormat="1" applyFont="1" applyBorder="1" applyAlignment="1">
      <alignment horizontal="center"/>
      <protection/>
    </xf>
    <xf numFmtId="3" fontId="10" fillId="0" borderId="0" xfId="53" applyNumberFormat="1" applyFont="1" applyBorder="1" applyAlignment="1">
      <alignment horizontal="center"/>
      <protection/>
    </xf>
    <xf numFmtId="4" fontId="10" fillId="0" borderId="0" xfId="53" applyNumberFormat="1" applyFont="1" applyBorder="1" applyAlignment="1">
      <alignment horizontal="center"/>
      <protection/>
    </xf>
    <xf numFmtId="164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10" fillId="33" borderId="20" xfId="54" applyNumberFormat="1" applyFont="1" applyFill="1" applyBorder="1" applyAlignment="1">
      <alignment horizontal="center"/>
      <protection/>
    </xf>
    <xf numFmtId="3" fontId="10" fillId="33" borderId="28" xfId="54" applyNumberFormat="1" applyFont="1" applyFill="1" applyBorder="1" applyAlignment="1">
      <alignment horizontal="center"/>
      <protection/>
    </xf>
    <xf numFmtId="166" fontId="13" fillId="0" borderId="0" xfId="54" applyNumberFormat="1" applyFont="1" applyAlignment="1">
      <alignment/>
      <protection/>
    </xf>
    <xf numFmtId="166" fontId="13" fillId="0" borderId="0" xfId="0" applyNumberFormat="1" applyFont="1" applyAlignment="1">
      <alignment/>
    </xf>
    <xf numFmtId="166" fontId="10" fillId="33" borderId="16" xfId="54" applyNumberFormat="1" applyFont="1" applyFill="1" applyBorder="1" applyAlignment="1">
      <alignment horizontal="center"/>
      <protection/>
    </xf>
    <xf numFmtId="0" fontId="10" fillId="33" borderId="17" xfId="54" applyNumberFormat="1" applyFont="1" applyFill="1" applyBorder="1" applyAlignment="1">
      <alignment horizontal="center"/>
      <protection/>
    </xf>
    <xf numFmtId="167" fontId="10" fillId="33" borderId="29" xfId="54" applyNumberFormat="1" applyFont="1" applyFill="1" applyBorder="1" applyAlignment="1">
      <alignment horizontal="center"/>
      <protection/>
    </xf>
    <xf numFmtId="9" fontId="10" fillId="34" borderId="19" xfId="54" applyNumberFormat="1" applyFont="1" applyFill="1" applyBorder="1" applyAlignment="1">
      <alignment horizontal="center"/>
      <protection/>
    </xf>
    <xf numFmtId="9" fontId="10" fillId="34" borderId="30" xfId="54" applyNumberFormat="1" applyFont="1" applyFill="1" applyBorder="1" applyAlignment="1">
      <alignment horizontal="center"/>
      <protection/>
    </xf>
    <xf numFmtId="167" fontId="10" fillId="33" borderId="29" xfId="53" applyNumberFormat="1" applyFont="1" applyFill="1" applyBorder="1" applyAlignment="1">
      <alignment horizontal="center"/>
      <protection/>
    </xf>
    <xf numFmtId="3" fontId="10" fillId="33" borderId="20" xfId="53" applyNumberFormat="1" applyFont="1" applyFill="1" applyBorder="1" applyAlignment="1">
      <alignment horizontal="center"/>
      <protection/>
    </xf>
    <xf numFmtId="9" fontId="10" fillId="34" borderId="19" xfId="53" applyNumberFormat="1" applyFont="1" applyFill="1" applyBorder="1" applyAlignment="1">
      <alignment horizontal="center"/>
      <protection/>
    </xf>
    <xf numFmtId="166" fontId="10" fillId="33" borderId="13" xfId="0" applyNumberFormat="1" applyFont="1" applyFill="1" applyBorder="1" applyAlignment="1">
      <alignment/>
    </xf>
    <xf numFmtId="166" fontId="10" fillId="0" borderId="0" xfId="0" applyNumberFormat="1" applyFont="1" applyBorder="1" applyAlignment="1">
      <alignment/>
    </xf>
    <xf numFmtId="166" fontId="10" fillId="0" borderId="13" xfId="0" applyNumberFormat="1" applyFont="1" applyBorder="1" applyAlignment="1">
      <alignment/>
    </xf>
    <xf numFmtId="4" fontId="0" fillId="0" borderId="0" xfId="55" applyNumberFormat="1" applyFont="1" applyBorder="1" applyAlignment="1">
      <alignment horizontal="center"/>
      <protection/>
    </xf>
    <xf numFmtId="0" fontId="11" fillId="34" borderId="13" xfId="55" applyFont="1" applyFill="1" applyBorder="1" applyAlignment="1">
      <alignment horizontal="center"/>
      <protection/>
    </xf>
    <xf numFmtId="0" fontId="10" fillId="34" borderId="13" xfId="55" applyFont="1" applyFill="1" applyBorder="1" applyAlignment="1">
      <alignment horizontal="center"/>
      <protection/>
    </xf>
    <xf numFmtId="0" fontId="6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3" fontId="0" fillId="0" borderId="14" xfId="54" applyNumberFormat="1" applyFont="1" applyBorder="1" applyAlignment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SLOT STATS" xfId="53"/>
    <cellStyle name="Normal_TABLE STATS" xfId="54"/>
    <cellStyle name="Normal_YTD TAXES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0"/>
  <sheetViews>
    <sheetView tabSelected="1" showOutlineSymbols="0" zoomScalePageLayoutView="0" workbookViewId="0" topLeftCell="A1">
      <selection activeCell="A3" sqref="A3"/>
    </sheetView>
  </sheetViews>
  <sheetFormatPr defaultColWidth="9.6640625" defaultRowHeight="15"/>
  <cols>
    <col min="1" max="1" width="22.44531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202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 customWidth="1"/>
  </cols>
  <sheetData>
    <row r="1" spans="1:18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5"/>
      <c r="L1" s="195"/>
      <c r="M1" s="2"/>
      <c r="N1" s="2"/>
      <c r="O1" s="2"/>
      <c r="P1" s="2"/>
      <c r="Q1" s="2"/>
      <c r="R1" s="2"/>
    </row>
    <row r="2" spans="1:18" ht="18" customHeight="1">
      <c r="A2" s="4" t="s">
        <v>68</v>
      </c>
      <c r="B2" s="2"/>
      <c r="C2" s="2"/>
      <c r="D2" s="2"/>
      <c r="E2" s="2"/>
      <c r="F2" s="2"/>
      <c r="G2" s="2"/>
      <c r="H2" s="2"/>
      <c r="I2" s="2"/>
      <c r="J2" s="2"/>
      <c r="K2" s="195"/>
      <c r="L2" s="195"/>
      <c r="M2" s="2"/>
      <c r="N2" s="2"/>
      <c r="O2" s="2"/>
      <c r="P2" s="2"/>
      <c r="Q2" s="2"/>
      <c r="R2" s="2"/>
    </row>
    <row r="3" spans="1:18" ht="18">
      <c r="A3" s="284" t="s">
        <v>75</v>
      </c>
      <c r="B3" s="2"/>
      <c r="C3" s="2"/>
      <c r="D3" s="2"/>
      <c r="E3" s="2"/>
      <c r="F3" s="2"/>
      <c r="G3" s="2"/>
      <c r="H3" s="2"/>
      <c r="I3" s="2"/>
      <c r="J3" s="2"/>
      <c r="K3" s="195"/>
      <c r="L3" s="195"/>
      <c r="M3" s="2"/>
      <c r="N3" s="2"/>
      <c r="O3" s="2"/>
      <c r="P3" s="2"/>
      <c r="Q3" s="2"/>
      <c r="R3" s="2"/>
    </row>
    <row r="4" spans="1:18" ht="15">
      <c r="A4" s="285" t="s">
        <v>76</v>
      </c>
      <c r="B4" s="2"/>
      <c r="C4" s="2"/>
      <c r="D4" s="2"/>
      <c r="E4" s="2"/>
      <c r="F4" s="2"/>
      <c r="G4" s="2"/>
      <c r="H4" s="2"/>
      <c r="I4" s="2"/>
      <c r="J4" s="2"/>
      <c r="K4" s="195"/>
      <c r="L4" s="195"/>
      <c r="M4" s="2"/>
      <c r="N4" s="2"/>
      <c r="O4" s="2"/>
      <c r="P4" s="2"/>
      <c r="Q4" s="2"/>
      <c r="R4" s="2"/>
    </row>
    <row r="5" spans="1:18" ht="15.75" thickBot="1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5"/>
      <c r="L5" s="195"/>
      <c r="M5" s="2"/>
      <c r="N5" s="2"/>
      <c r="O5" s="2"/>
      <c r="P5" s="2"/>
      <c r="Q5" s="2"/>
      <c r="R5" s="2"/>
    </row>
    <row r="6" spans="1:18" ht="16.5" thickTop="1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6" t="s">
        <v>1</v>
      </c>
      <c r="L6" s="196" t="s">
        <v>3</v>
      </c>
      <c r="M6" s="9"/>
      <c r="N6" s="10"/>
      <c r="R6" s="2"/>
    </row>
    <row r="7" spans="1:18" ht="16.5" thickBot="1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7" t="s">
        <v>12</v>
      </c>
      <c r="L7" s="197" t="s">
        <v>12</v>
      </c>
      <c r="M7" s="14" t="s">
        <v>8</v>
      </c>
      <c r="N7" s="10"/>
      <c r="R7" s="2"/>
    </row>
    <row r="8" spans="1:18" ht="15.75" customHeight="1" thickTop="1">
      <c r="A8" s="15"/>
      <c r="B8" s="16"/>
      <c r="C8" s="16"/>
      <c r="D8" s="16"/>
      <c r="E8" s="17"/>
      <c r="F8" s="16"/>
      <c r="G8" s="16"/>
      <c r="H8" s="17"/>
      <c r="I8" s="16"/>
      <c r="J8" s="16"/>
      <c r="K8" s="198"/>
      <c r="L8" s="198"/>
      <c r="M8" s="18"/>
      <c r="N8" s="10"/>
      <c r="R8" s="2"/>
    </row>
    <row r="9" spans="1:18" ht="15.75">
      <c r="A9" s="19" t="s">
        <v>13</v>
      </c>
      <c r="B9" s="20">
        <f>DATE(2013,7,1)</f>
        <v>41456</v>
      </c>
      <c r="C9" s="21">
        <v>319716</v>
      </c>
      <c r="D9" s="22">
        <v>338988</v>
      </c>
      <c r="E9" s="23">
        <f>(+C9-D9)/D9</f>
        <v>-0.05685156996707848</v>
      </c>
      <c r="F9" s="21">
        <f>+C9-157523</f>
        <v>162193</v>
      </c>
      <c r="G9" s="21">
        <f>+D9-174588</f>
        <v>164400</v>
      </c>
      <c r="H9" s="23">
        <f>(+F9-G9)/G9</f>
        <v>-0.013424574209245742</v>
      </c>
      <c r="I9" s="24">
        <f>K9/C9</f>
        <v>39.26101427516921</v>
      </c>
      <c r="J9" s="24">
        <f>K9/F9</f>
        <v>77.39159174563636</v>
      </c>
      <c r="K9" s="21">
        <v>12552374.44</v>
      </c>
      <c r="L9" s="21">
        <v>12683870.45</v>
      </c>
      <c r="M9" s="25">
        <f>(+K9-L9)/L9</f>
        <v>-0.01036718330720571</v>
      </c>
      <c r="N9" s="10"/>
      <c r="R9" s="2"/>
    </row>
    <row r="10" spans="1:18" ht="15.75">
      <c r="A10" s="19"/>
      <c r="B10" s="20">
        <f>DATE(2013,8,1)</f>
        <v>41487</v>
      </c>
      <c r="C10" s="21">
        <v>316432</v>
      </c>
      <c r="D10" s="22">
        <v>343379</v>
      </c>
      <c r="E10" s="23">
        <f>(+C10-D10)/D10</f>
        <v>-0.07847596970111742</v>
      </c>
      <c r="F10" s="21">
        <f>+C10-153574</f>
        <v>162858</v>
      </c>
      <c r="G10" s="21">
        <f>+D10-179004</f>
        <v>164375</v>
      </c>
      <c r="H10" s="23">
        <f>(+F10-G10)/G10</f>
        <v>-0.009228897338403041</v>
      </c>
      <c r="I10" s="24">
        <f>K10/C10</f>
        <v>39.88611591115943</v>
      </c>
      <c r="J10" s="24">
        <f>K10/F10</f>
        <v>77.49845528005993</v>
      </c>
      <c r="K10" s="21">
        <v>12621243.43</v>
      </c>
      <c r="L10" s="21">
        <v>12865659.28</v>
      </c>
      <c r="M10" s="25">
        <f>(+K10-L10)/L10</f>
        <v>-0.01899753791707747</v>
      </c>
      <c r="N10" s="10"/>
      <c r="R10" s="2"/>
    </row>
    <row r="11" spans="1:18" ht="15.75" customHeight="1" thickBot="1">
      <c r="A11" s="19"/>
      <c r="B11" s="20"/>
      <c r="C11" s="21"/>
      <c r="D11" s="21"/>
      <c r="E11" s="23"/>
      <c r="F11" s="21"/>
      <c r="G11" s="21"/>
      <c r="H11" s="23"/>
      <c r="I11" s="24"/>
      <c r="J11" s="24"/>
      <c r="K11" s="21"/>
      <c r="L11" s="21"/>
      <c r="M11" s="25"/>
      <c r="N11" s="10"/>
      <c r="R11" s="2"/>
    </row>
    <row r="12" spans="1:18" ht="17.25" thickBot="1" thickTop="1">
      <c r="A12" s="26" t="s">
        <v>14</v>
      </c>
      <c r="B12" s="27"/>
      <c r="C12" s="28">
        <f>SUM(C9:C11)</f>
        <v>636148</v>
      </c>
      <c r="D12" s="28">
        <f>SUM(D9:D11)</f>
        <v>682367</v>
      </c>
      <c r="E12" s="29">
        <f>(+C12-D12)/D12</f>
        <v>-0.0677333458388228</v>
      </c>
      <c r="F12" s="28">
        <f>SUM(F9:F11)</f>
        <v>325051</v>
      </c>
      <c r="G12" s="28">
        <f>SUM(G9:G11)</f>
        <v>328775</v>
      </c>
      <c r="H12" s="30">
        <f>(+F12-G12)/G12</f>
        <v>-0.011326895293133602</v>
      </c>
      <c r="I12" s="31">
        <f>K12/C12</f>
        <v>39.57195160560121</v>
      </c>
      <c r="J12" s="31">
        <f>K12/F12</f>
        <v>77.44513282531048</v>
      </c>
      <c r="K12" s="28">
        <f>SUM(K9:K11)</f>
        <v>25173617.869999997</v>
      </c>
      <c r="L12" s="28">
        <f>SUM(L9:L11)</f>
        <v>25549529.729999997</v>
      </c>
      <c r="M12" s="32">
        <f>(+K12-L12)/L12</f>
        <v>-0.014713063761741476</v>
      </c>
      <c r="N12" s="10"/>
      <c r="R12" s="2"/>
    </row>
    <row r="13" spans="1:18" ht="15.75" customHeight="1" thickTop="1">
      <c r="A13" s="15"/>
      <c r="B13" s="16"/>
      <c r="C13" s="16"/>
      <c r="D13" s="16"/>
      <c r="E13" s="17"/>
      <c r="F13" s="16"/>
      <c r="G13" s="16"/>
      <c r="H13" s="17"/>
      <c r="I13" s="16"/>
      <c r="J13" s="16"/>
      <c r="K13" s="198"/>
      <c r="L13" s="198"/>
      <c r="M13" s="18"/>
      <c r="N13" s="10"/>
      <c r="R13" s="2"/>
    </row>
    <row r="14" spans="1:18" ht="15.75">
      <c r="A14" s="19" t="s">
        <v>15</v>
      </c>
      <c r="B14" s="20">
        <f>DATE(2013,7,1)</f>
        <v>41456</v>
      </c>
      <c r="C14" s="21">
        <v>167462</v>
      </c>
      <c r="D14" s="21">
        <v>205569</v>
      </c>
      <c r="E14" s="23">
        <f>(+C14-D14)/D14</f>
        <v>-0.18537328099081088</v>
      </c>
      <c r="F14" s="21">
        <f>+C14-80491</f>
        <v>86971</v>
      </c>
      <c r="G14" s="21">
        <f>+D14-99777</f>
        <v>105792</v>
      </c>
      <c r="H14" s="23">
        <f>(+F14-G14)/G14</f>
        <v>-0.17790570175438597</v>
      </c>
      <c r="I14" s="24">
        <f>K14/C14</f>
        <v>38.60672146516822</v>
      </c>
      <c r="J14" s="24">
        <f>K14/F14</f>
        <v>74.33694898299433</v>
      </c>
      <c r="K14" s="21">
        <v>6465158.79</v>
      </c>
      <c r="L14" s="21">
        <v>7431679.46</v>
      </c>
      <c r="M14" s="25">
        <f>(+K14-L14)/L14</f>
        <v>-0.1300541385298122</v>
      </c>
      <c r="N14" s="10"/>
      <c r="R14" s="2"/>
    </row>
    <row r="15" spans="1:18" ht="15.75">
      <c r="A15" s="19"/>
      <c r="B15" s="20">
        <f>DATE(2013,8,1)</f>
        <v>41487</v>
      </c>
      <c r="C15" s="21">
        <v>180814</v>
      </c>
      <c r="D15" s="21">
        <v>196385</v>
      </c>
      <c r="E15" s="23">
        <f>(+C15-D15)/D15</f>
        <v>-0.07928813300404818</v>
      </c>
      <c r="F15" s="21">
        <f>+C15-88497</f>
        <v>92317</v>
      </c>
      <c r="G15" s="21">
        <f>+D15-96702</f>
        <v>99683</v>
      </c>
      <c r="H15" s="23">
        <f>(+F15-G15)/G15</f>
        <v>-0.07389424475587612</v>
      </c>
      <c r="I15" s="24">
        <f>K15/C15</f>
        <v>39.807706151072374</v>
      </c>
      <c r="J15" s="24">
        <f>K15/F15</f>
        <v>77.96820282288202</v>
      </c>
      <c r="K15" s="21">
        <v>7197790.58</v>
      </c>
      <c r="L15" s="21">
        <v>7366328.8</v>
      </c>
      <c r="M15" s="25">
        <f>(+K15-L15)/L15</f>
        <v>-0.022879540755769652</v>
      </c>
      <c r="N15" s="10"/>
      <c r="R15" s="2"/>
    </row>
    <row r="16" spans="1:18" ht="15.75" customHeight="1" thickBot="1">
      <c r="A16" s="19"/>
      <c r="B16" s="20"/>
      <c r="C16" s="21"/>
      <c r="D16" s="21"/>
      <c r="E16" s="23"/>
      <c r="F16" s="21"/>
      <c r="G16" s="21"/>
      <c r="H16" s="23"/>
      <c r="I16" s="24"/>
      <c r="J16" s="24"/>
      <c r="K16" s="21"/>
      <c r="L16" s="21"/>
      <c r="M16" s="25"/>
      <c r="N16" s="10"/>
      <c r="R16" s="2"/>
    </row>
    <row r="17" spans="1:18" ht="17.25" customHeight="1" thickBot="1" thickTop="1">
      <c r="A17" s="26" t="s">
        <v>14</v>
      </c>
      <c r="B17" s="27"/>
      <c r="C17" s="28">
        <f>SUM(C14:C16)</f>
        <v>348276</v>
      </c>
      <c r="D17" s="28">
        <f>SUM(D14:D16)</f>
        <v>401954</v>
      </c>
      <c r="E17" s="29">
        <f>(+C17-D17)/D17</f>
        <v>-0.13354264418316525</v>
      </c>
      <c r="F17" s="28">
        <f>SUM(F14:F16)</f>
        <v>179288</v>
      </c>
      <c r="G17" s="28">
        <f>SUM(G14:G16)</f>
        <v>205475</v>
      </c>
      <c r="H17" s="30">
        <f>(+F17-G17)/G17</f>
        <v>-0.12744616133349557</v>
      </c>
      <c r="I17" s="31">
        <f>K17/C17</f>
        <v>39.23023512960985</v>
      </c>
      <c r="J17" s="31">
        <f>K17/F17</f>
        <v>76.20671416938112</v>
      </c>
      <c r="K17" s="28">
        <f>SUM(K14:K16)</f>
        <v>13662949.370000001</v>
      </c>
      <c r="L17" s="28">
        <f>SUM(L14:L16)</f>
        <v>14798008.26</v>
      </c>
      <c r="M17" s="32">
        <f>(+K17-L17)/L17</f>
        <v>-0.07670349077099371</v>
      </c>
      <c r="N17" s="10"/>
      <c r="R17" s="2"/>
    </row>
    <row r="18" spans="1:18" ht="15.75" customHeight="1" thickTop="1">
      <c r="A18" s="33"/>
      <c r="B18" s="34"/>
      <c r="C18" s="35"/>
      <c r="D18" s="35"/>
      <c r="E18" s="29"/>
      <c r="F18" s="35"/>
      <c r="G18" s="35"/>
      <c r="H18" s="29"/>
      <c r="I18" s="36"/>
      <c r="J18" s="36"/>
      <c r="K18" s="35"/>
      <c r="L18" s="35"/>
      <c r="M18" s="37"/>
      <c r="N18" s="10"/>
      <c r="R18" s="2"/>
    </row>
    <row r="19" spans="1:18" ht="15.75" customHeight="1">
      <c r="A19" s="19" t="s">
        <v>56</v>
      </c>
      <c r="B19" s="20">
        <f>DATE(2013,7,1)</f>
        <v>41456</v>
      </c>
      <c r="C19" s="21">
        <v>75211</v>
      </c>
      <c r="D19" s="21">
        <v>87611</v>
      </c>
      <c r="E19" s="23">
        <f>(+C19-D19)/D19</f>
        <v>-0.14153473878850828</v>
      </c>
      <c r="F19" s="21">
        <f>+C19-41471</f>
        <v>33740</v>
      </c>
      <c r="G19" s="21">
        <f>+D19-48596</f>
        <v>39015</v>
      </c>
      <c r="H19" s="23">
        <f>(+F19-G19)/G19</f>
        <v>-0.13520440856080995</v>
      </c>
      <c r="I19" s="24">
        <f>K19/C19</f>
        <v>37.20826980095997</v>
      </c>
      <c r="J19" s="24">
        <f>K19/F19</f>
        <v>82.94224007113219</v>
      </c>
      <c r="K19" s="21">
        <v>2798471.18</v>
      </c>
      <c r="L19" s="21">
        <v>3200976.92</v>
      </c>
      <c r="M19" s="25">
        <f>(+K19-L19)/L19</f>
        <v>-0.12574465547849054</v>
      </c>
      <c r="N19" s="10"/>
      <c r="R19" s="2"/>
    </row>
    <row r="20" spans="1:18" ht="15.75" customHeight="1">
      <c r="A20" s="19"/>
      <c r="B20" s="20">
        <f>DATE(2013,8,1)</f>
        <v>41487</v>
      </c>
      <c r="C20" s="21">
        <v>74130</v>
      </c>
      <c r="D20" s="21">
        <v>84148</v>
      </c>
      <c r="E20" s="23">
        <f>(+C20-D20)/D20</f>
        <v>-0.11905214621856729</v>
      </c>
      <c r="F20" s="21">
        <f>+C20-40749</f>
        <v>33381</v>
      </c>
      <c r="G20" s="21">
        <f>+D20-47637</f>
        <v>36511</v>
      </c>
      <c r="H20" s="23">
        <f>(+F20-G20)/G20</f>
        <v>-0.08572758894579716</v>
      </c>
      <c r="I20" s="24">
        <f>K20/C20</f>
        <v>37.19823580196952</v>
      </c>
      <c r="J20" s="24">
        <f>K20/F20</f>
        <v>82.60702854917469</v>
      </c>
      <c r="K20" s="21">
        <v>2757505.22</v>
      </c>
      <c r="L20" s="21">
        <v>3106163.72</v>
      </c>
      <c r="M20" s="25">
        <f>(+K20-L20)/L20</f>
        <v>-0.11224730292065867</v>
      </c>
      <c r="N20" s="10"/>
      <c r="R20" s="2"/>
    </row>
    <row r="21" spans="1:18" ht="15.75" customHeight="1" thickBot="1">
      <c r="A21" s="38"/>
      <c r="B21" s="20"/>
      <c r="C21" s="21"/>
      <c r="D21" s="21"/>
      <c r="E21" s="23"/>
      <c r="F21" s="21"/>
      <c r="G21" s="21"/>
      <c r="H21" s="23"/>
      <c r="I21" s="24"/>
      <c r="J21" s="24"/>
      <c r="K21" s="21"/>
      <c r="L21" s="21"/>
      <c r="M21" s="25"/>
      <c r="N21" s="10"/>
      <c r="R21" s="2"/>
    </row>
    <row r="22" spans="1:18" ht="17.25" customHeight="1" thickBot="1" thickTop="1">
      <c r="A22" s="39" t="s">
        <v>14</v>
      </c>
      <c r="B22" s="40"/>
      <c r="C22" s="41">
        <f>SUM(C19:C21)</f>
        <v>149341</v>
      </c>
      <c r="D22" s="41">
        <f>SUM(D19:D21)</f>
        <v>171759</v>
      </c>
      <c r="E22" s="42">
        <f>(+C22-D22)/D22</f>
        <v>-0.1305200891947438</v>
      </c>
      <c r="F22" s="41">
        <f>SUM(F19:F21)</f>
        <v>67121</v>
      </c>
      <c r="G22" s="41">
        <f>SUM(G19:G21)</f>
        <v>75526</v>
      </c>
      <c r="H22" s="43">
        <f>(+F22-G22)/G22</f>
        <v>-0.11128617959378227</v>
      </c>
      <c r="I22" s="44">
        <f>K22/C22</f>
        <v>37.20328911685338</v>
      </c>
      <c r="J22" s="44">
        <f>K22/F22</f>
        <v>82.77553075788502</v>
      </c>
      <c r="K22" s="41">
        <f>SUM(K19:K21)</f>
        <v>5555976.4</v>
      </c>
      <c r="L22" s="41">
        <f>SUM(L19:L21)</f>
        <v>6307140.640000001</v>
      </c>
      <c r="M22" s="45">
        <f>(+K22-L22)/L22</f>
        <v>-0.119097429861656</v>
      </c>
      <c r="N22" s="10"/>
      <c r="R22" s="2"/>
    </row>
    <row r="23" spans="1:18" ht="15.75" customHeight="1" thickTop="1">
      <c r="A23" s="38"/>
      <c r="B23" s="46"/>
      <c r="C23" s="21"/>
      <c r="D23" s="21"/>
      <c r="E23" s="23"/>
      <c r="F23" s="21"/>
      <c r="G23" s="21"/>
      <c r="H23" s="23"/>
      <c r="I23" s="24"/>
      <c r="J23" s="24"/>
      <c r="K23" s="21"/>
      <c r="L23" s="21"/>
      <c r="M23" s="25"/>
      <c r="N23" s="10"/>
      <c r="R23" s="2"/>
    </row>
    <row r="24" spans="1:18" ht="15.75" customHeight="1">
      <c r="A24" s="180" t="s">
        <v>66</v>
      </c>
      <c r="B24" s="20">
        <f>DATE(2013,7,1)</f>
        <v>41456</v>
      </c>
      <c r="C24" s="21">
        <v>528835</v>
      </c>
      <c r="D24" s="21">
        <v>582260</v>
      </c>
      <c r="E24" s="23">
        <f>(+C24-D24)/D24</f>
        <v>-0.09175454264417958</v>
      </c>
      <c r="F24" s="21">
        <f>+C24-282004</f>
        <v>246831</v>
      </c>
      <c r="G24" s="21">
        <f>+D24-308239</f>
        <v>274021</v>
      </c>
      <c r="H24" s="23">
        <f>(+F24-G24)/G24</f>
        <v>-0.09922597173209352</v>
      </c>
      <c r="I24" s="24">
        <f>K24/C24</f>
        <v>39.17148027267484</v>
      </c>
      <c r="J24" s="24">
        <f>K24/F24</f>
        <v>83.92483022796974</v>
      </c>
      <c r="K24" s="21">
        <v>20715249.77</v>
      </c>
      <c r="L24" s="21">
        <v>23373720.82</v>
      </c>
      <c r="M24" s="25">
        <f>(+K24-L24)/L24</f>
        <v>-0.11373760602656162</v>
      </c>
      <c r="N24" s="10"/>
      <c r="R24" s="2"/>
    </row>
    <row r="25" spans="1:18" ht="15.75" customHeight="1">
      <c r="A25" s="19" t="s">
        <v>71</v>
      </c>
      <c r="B25" s="20">
        <f>DATE(2013,8,1)</f>
        <v>41487</v>
      </c>
      <c r="C25" s="21">
        <v>496469</v>
      </c>
      <c r="D25" s="21">
        <v>528293</v>
      </c>
      <c r="E25" s="23">
        <f>(+C25-D25)/D25</f>
        <v>-0.06023929902535146</v>
      </c>
      <c r="F25" s="21">
        <f>+C25-262788</f>
        <v>233681</v>
      </c>
      <c r="G25" s="21">
        <f>+D25-282980</f>
        <v>245313</v>
      </c>
      <c r="H25" s="23">
        <f>(+F25-G25)/G25</f>
        <v>-0.0474169734176338</v>
      </c>
      <c r="I25" s="24">
        <f>K25/C25</f>
        <v>39.89118363885761</v>
      </c>
      <c r="J25" s="24">
        <f>K25/F25</f>
        <v>84.75116098441893</v>
      </c>
      <c r="K25" s="21">
        <v>19804736.05</v>
      </c>
      <c r="L25" s="21">
        <v>20346171</v>
      </c>
      <c r="M25" s="25">
        <f>(+K25-L25)/L25</f>
        <v>-0.02661114712935418</v>
      </c>
      <c r="N25" s="10"/>
      <c r="R25" s="2"/>
    </row>
    <row r="26" spans="1:18" ht="15.75" thickBot="1">
      <c r="A26" s="38"/>
      <c r="B26" s="46"/>
      <c r="C26" s="21"/>
      <c r="D26" s="21"/>
      <c r="E26" s="23"/>
      <c r="F26" s="21"/>
      <c r="G26" s="21"/>
      <c r="H26" s="23"/>
      <c r="I26" s="24"/>
      <c r="J26" s="24"/>
      <c r="K26" s="21"/>
      <c r="L26" s="21"/>
      <c r="M26" s="25"/>
      <c r="N26" s="10"/>
      <c r="R26" s="2"/>
    </row>
    <row r="27" spans="1:18" ht="17.25" thickBot="1" thickTop="1">
      <c r="A27" s="39" t="s">
        <v>14</v>
      </c>
      <c r="B27" s="40"/>
      <c r="C27" s="41">
        <f>SUM(C24:C26)</f>
        <v>1025304</v>
      </c>
      <c r="D27" s="41">
        <f>SUM(D24:D26)</f>
        <v>1110553</v>
      </c>
      <c r="E27" s="42">
        <f>(+C27-D27)/D27</f>
        <v>-0.07676265788305466</v>
      </c>
      <c r="F27" s="41">
        <f>SUM(F24:F26)</f>
        <v>480512</v>
      </c>
      <c r="G27" s="41">
        <f>SUM(G24:G26)</f>
        <v>519334</v>
      </c>
      <c r="H27" s="43">
        <f>(+F27-G27)/G27</f>
        <v>-0.07475343420611784</v>
      </c>
      <c r="I27" s="44">
        <f>K27/C27</f>
        <v>39.519972437442945</v>
      </c>
      <c r="J27" s="44">
        <f>K27/F27</f>
        <v>84.3266886570991</v>
      </c>
      <c r="K27" s="41">
        <f>SUM(K24:K26)</f>
        <v>40519985.82</v>
      </c>
      <c r="L27" s="41">
        <f>SUM(L24:L26)</f>
        <v>43719891.82</v>
      </c>
      <c r="M27" s="45">
        <f>(+K27-L27)/L27</f>
        <v>-0.07319107771753859</v>
      </c>
      <c r="N27" s="10"/>
      <c r="R27" s="2"/>
    </row>
    <row r="28" spans="1:18" ht="15.75" thickTop="1">
      <c r="A28" s="38"/>
      <c r="B28" s="46"/>
      <c r="C28" s="21"/>
      <c r="D28" s="21"/>
      <c r="E28" s="23"/>
      <c r="F28" s="21"/>
      <c r="G28" s="21"/>
      <c r="H28" s="23"/>
      <c r="I28" s="24"/>
      <c r="J28" s="24"/>
      <c r="K28" s="21"/>
      <c r="L28" s="21"/>
      <c r="M28" s="25"/>
      <c r="N28" s="10"/>
      <c r="R28" s="2"/>
    </row>
    <row r="29" spans="1:18" ht="15.75">
      <c r="A29" s="19" t="s">
        <v>16</v>
      </c>
      <c r="B29" s="20">
        <f>DATE(2013,7,1)</f>
        <v>41456</v>
      </c>
      <c r="C29" s="21">
        <v>327587</v>
      </c>
      <c r="D29" s="21">
        <v>380604</v>
      </c>
      <c r="E29" s="23">
        <f>(+C29-D29)/D29</f>
        <v>-0.13929701211758153</v>
      </c>
      <c r="F29" s="21">
        <f>+C29-150664</f>
        <v>176923</v>
      </c>
      <c r="G29" s="21">
        <f>+D29-174162</f>
        <v>206442</v>
      </c>
      <c r="H29" s="23">
        <f>(+F29-G29)/G29</f>
        <v>-0.14298931418994196</v>
      </c>
      <c r="I29" s="24">
        <f>K29/C29</f>
        <v>45.37821018538587</v>
      </c>
      <c r="J29" s="24">
        <f>K29/F29</f>
        <v>84.02136375711468</v>
      </c>
      <c r="K29" s="21">
        <v>14865311.74</v>
      </c>
      <c r="L29" s="21">
        <v>15902720.89</v>
      </c>
      <c r="M29" s="25">
        <f>(+K29-L29)/L29</f>
        <v>-0.06523469519309412</v>
      </c>
      <c r="N29" s="10"/>
      <c r="R29" s="2"/>
    </row>
    <row r="30" spans="1:18" ht="15.75">
      <c r="A30" s="19"/>
      <c r="B30" s="20">
        <f>DATE(2013,8,1)</f>
        <v>41487</v>
      </c>
      <c r="C30" s="21">
        <v>339233</v>
      </c>
      <c r="D30" s="21">
        <v>373690</v>
      </c>
      <c r="E30" s="23">
        <f>(+C30-D30)/D30</f>
        <v>-0.09220744467339238</v>
      </c>
      <c r="F30" s="21">
        <f>+C30-157681</f>
        <v>181552</v>
      </c>
      <c r="G30" s="21">
        <f>+D30-175092</f>
        <v>198598</v>
      </c>
      <c r="H30" s="23">
        <f>(+F30-G30)/G30</f>
        <v>-0.08583168007734217</v>
      </c>
      <c r="I30" s="24">
        <f>K30/C30</f>
        <v>45.73337402316402</v>
      </c>
      <c r="J30" s="24">
        <f>K30/F30</f>
        <v>85.45358723671455</v>
      </c>
      <c r="K30" s="21">
        <v>15514269.67</v>
      </c>
      <c r="L30" s="21">
        <v>15901675.53</v>
      </c>
      <c r="M30" s="25">
        <f>(+K30-L30)/L30</f>
        <v>-0.024362581117261636</v>
      </c>
      <c r="N30" s="10"/>
      <c r="R30" s="2"/>
    </row>
    <row r="31" spans="1:18" ht="15.75" thickBot="1">
      <c r="A31" s="38"/>
      <c r="B31" s="20"/>
      <c r="C31" s="21"/>
      <c r="D31" s="21"/>
      <c r="E31" s="23"/>
      <c r="F31" s="21"/>
      <c r="G31" s="21"/>
      <c r="H31" s="23"/>
      <c r="I31" s="24"/>
      <c r="J31" s="24"/>
      <c r="K31" s="21"/>
      <c r="L31" s="21"/>
      <c r="M31" s="25"/>
      <c r="N31" s="10"/>
      <c r="R31" s="2"/>
    </row>
    <row r="32" spans="1:18" ht="17.25" thickBot="1" thickTop="1">
      <c r="A32" s="39" t="s">
        <v>14</v>
      </c>
      <c r="B32" s="40"/>
      <c r="C32" s="41">
        <f>SUM(C29:C31)</f>
        <v>666820</v>
      </c>
      <c r="D32" s="41">
        <f>SUM(D29:D31)</f>
        <v>754294</v>
      </c>
      <c r="E32" s="47">
        <f>(+C32-D32)/D32</f>
        <v>-0.11596804429042257</v>
      </c>
      <c r="F32" s="48">
        <f>SUM(F29:F31)</f>
        <v>358475</v>
      </c>
      <c r="G32" s="49">
        <f>SUM(G29:G31)</f>
        <v>405040</v>
      </c>
      <c r="H32" s="50">
        <f>(+F32-G32)/G32</f>
        <v>-0.1149639541773652</v>
      </c>
      <c r="I32" s="51">
        <f>K32/C32</f>
        <v>45.55889356947902</v>
      </c>
      <c r="J32" s="52">
        <f>K32/F32</f>
        <v>84.74672267243183</v>
      </c>
      <c r="K32" s="49">
        <f>SUM(K29:K31)</f>
        <v>30379581.41</v>
      </c>
      <c r="L32" s="48">
        <f>SUM(L29:L31)</f>
        <v>31804396.42</v>
      </c>
      <c r="M32" s="45">
        <f>(+K32-L32)/L32</f>
        <v>-0.04479930985591713</v>
      </c>
      <c r="N32" s="10"/>
      <c r="R32" s="2"/>
    </row>
    <row r="33" spans="1:18" ht="15.75" customHeight="1" thickTop="1">
      <c r="A33" s="278"/>
      <c r="B33" s="46"/>
      <c r="C33" s="21"/>
      <c r="D33" s="21"/>
      <c r="E33" s="23"/>
      <c r="F33" s="21"/>
      <c r="G33" s="21"/>
      <c r="H33" s="23"/>
      <c r="I33" s="24"/>
      <c r="J33" s="24"/>
      <c r="K33" s="21"/>
      <c r="L33" s="21"/>
      <c r="M33" s="25"/>
      <c r="N33" s="10"/>
      <c r="R33" s="2"/>
    </row>
    <row r="34" spans="1:18" ht="15.75">
      <c r="A34" s="280" t="s">
        <v>64</v>
      </c>
      <c r="B34" s="20">
        <f>DATE(2013,7,1)</f>
        <v>41456</v>
      </c>
      <c r="C34" s="21">
        <v>165951</v>
      </c>
      <c r="D34" s="21">
        <v>0</v>
      </c>
      <c r="E34" s="23">
        <v>1</v>
      </c>
      <c r="F34" s="21">
        <f>+C34-83581</f>
        <v>82370</v>
      </c>
      <c r="G34" s="21">
        <v>0</v>
      </c>
      <c r="H34" s="23">
        <v>1</v>
      </c>
      <c r="I34" s="24">
        <f>K34/C34</f>
        <v>29.28965110183126</v>
      </c>
      <c r="J34" s="24">
        <f>K34/F34</f>
        <v>59.00991732426854</v>
      </c>
      <c r="K34" s="21">
        <v>4860646.89</v>
      </c>
      <c r="L34" s="21">
        <v>0</v>
      </c>
      <c r="M34" s="25">
        <v>1</v>
      </c>
      <c r="N34" s="10"/>
      <c r="R34" s="2"/>
    </row>
    <row r="35" spans="1:18" ht="15.75">
      <c r="A35" s="280"/>
      <c r="B35" s="20">
        <f>DATE(2013,8,1)</f>
        <v>41487</v>
      </c>
      <c r="C35" s="21">
        <v>175697</v>
      </c>
      <c r="D35" s="21">
        <v>0</v>
      </c>
      <c r="E35" s="23">
        <v>1</v>
      </c>
      <c r="F35" s="21">
        <f>+C35-88595</f>
        <v>87102</v>
      </c>
      <c r="G35" s="21">
        <v>0</v>
      </c>
      <c r="H35" s="23">
        <v>1</v>
      </c>
      <c r="I35" s="24">
        <f>K35/C35</f>
        <v>29.388708742892593</v>
      </c>
      <c r="J35" s="24">
        <f>K35/F35</f>
        <v>59.28116415237308</v>
      </c>
      <c r="K35" s="21">
        <v>5163507.96</v>
      </c>
      <c r="L35" s="21">
        <v>0</v>
      </c>
      <c r="M35" s="25">
        <v>1</v>
      </c>
      <c r="N35" s="10"/>
      <c r="R35" s="2"/>
    </row>
    <row r="36" spans="1:18" ht="15.75" customHeight="1" thickBot="1">
      <c r="A36" s="19"/>
      <c r="B36" s="20"/>
      <c r="C36" s="21"/>
      <c r="D36" s="21"/>
      <c r="E36" s="23"/>
      <c r="F36" s="21"/>
      <c r="G36" s="21"/>
      <c r="H36" s="23"/>
      <c r="I36" s="24"/>
      <c r="J36" s="24"/>
      <c r="K36" s="21"/>
      <c r="L36" s="21"/>
      <c r="M36" s="25"/>
      <c r="N36" s="10"/>
      <c r="R36" s="2"/>
    </row>
    <row r="37" spans="1:18" ht="17.25" customHeight="1" thickBot="1" thickTop="1">
      <c r="A37" s="39" t="s">
        <v>14</v>
      </c>
      <c r="B37" s="53"/>
      <c r="C37" s="48">
        <f>SUM(C34:C36)</f>
        <v>341648</v>
      </c>
      <c r="D37" s="49">
        <f>SUM(D34:D36)</f>
        <v>0</v>
      </c>
      <c r="E37" s="47">
        <v>1</v>
      </c>
      <c r="F37" s="49">
        <f>SUM(F34:F36)</f>
        <v>169472</v>
      </c>
      <c r="G37" s="48">
        <f>SUM(G34:G36)</f>
        <v>0</v>
      </c>
      <c r="H37" s="54">
        <v>1</v>
      </c>
      <c r="I37" s="52">
        <f>K37/C37</f>
        <v>29.340592803118998</v>
      </c>
      <c r="J37" s="51">
        <f>K37/F37</f>
        <v>59.14932761754154</v>
      </c>
      <c r="K37" s="48">
        <f>SUM(K34:K36)</f>
        <v>10024154.85</v>
      </c>
      <c r="L37" s="49">
        <f>SUM(L34:L36)</f>
        <v>0</v>
      </c>
      <c r="M37" s="45">
        <v>1</v>
      </c>
      <c r="N37" s="10"/>
      <c r="R37" s="2"/>
    </row>
    <row r="38" spans="1:18" ht="15.75" customHeight="1" thickTop="1">
      <c r="A38" s="19"/>
      <c r="B38" s="46"/>
      <c r="C38" s="21"/>
      <c r="D38" s="21"/>
      <c r="E38" s="23"/>
      <c r="F38" s="21"/>
      <c r="G38" s="21"/>
      <c r="H38" s="23"/>
      <c r="I38" s="24"/>
      <c r="J38" s="24"/>
      <c r="K38" s="21"/>
      <c r="L38" s="21"/>
      <c r="M38" s="25"/>
      <c r="N38" s="10"/>
      <c r="R38" s="2"/>
    </row>
    <row r="39" spans="1:18" ht="15.75">
      <c r="A39" s="19" t="s">
        <v>17</v>
      </c>
      <c r="B39" s="20">
        <f>DATE(2013,7,1)</f>
        <v>41456</v>
      </c>
      <c r="C39" s="21">
        <v>238501</v>
      </c>
      <c r="D39" s="21">
        <v>249746</v>
      </c>
      <c r="E39" s="23">
        <f>(+C39-D39)/D39</f>
        <v>-0.045025746158096625</v>
      </c>
      <c r="F39" s="21">
        <f>+C39-112030</f>
        <v>126471</v>
      </c>
      <c r="G39" s="21">
        <f>+D39-122665</f>
        <v>127081</v>
      </c>
      <c r="H39" s="23">
        <f>(+F39-G39)/G39</f>
        <v>-0.004800088132765716</v>
      </c>
      <c r="I39" s="24">
        <f>K39/C39</f>
        <v>27.552384392518274</v>
      </c>
      <c r="J39" s="24">
        <f>K39/F39</f>
        <v>51.95871962742447</v>
      </c>
      <c r="K39" s="21">
        <v>6571271.23</v>
      </c>
      <c r="L39" s="21">
        <v>6656688.84</v>
      </c>
      <c r="M39" s="25">
        <f>(+K39-L39)/L39</f>
        <v>-0.012831846591164896</v>
      </c>
      <c r="N39" s="10"/>
      <c r="R39" s="2"/>
    </row>
    <row r="40" spans="1:18" ht="15.75">
      <c r="A40" s="19"/>
      <c r="B40" s="20">
        <f>DATE(2013,8,1)</f>
        <v>41487</v>
      </c>
      <c r="C40" s="21">
        <v>242694</v>
      </c>
      <c r="D40" s="21">
        <v>250066</v>
      </c>
      <c r="E40" s="23">
        <f>(+C40-D40)/D40</f>
        <v>-0.02948021722265322</v>
      </c>
      <c r="F40" s="21">
        <f>+C40-116569</f>
        <v>126125</v>
      </c>
      <c r="G40" s="21">
        <f>+D40-122530</f>
        <v>127536</v>
      </c>
      <c r="H40" s="23">
        <f>(+F40-G40)/G40</f>
        <v>-0.011063542842805169</v>
      </c>
      <c r="I40" s="24">
        <f>K40/C40</f>
        <v>26.918337247727592</v>
      </c>
      <c r="J40" s="24">
        <f>K40/F40</f>
        <v>51.797176927651144</v>
      </c>
      <c r="K40" s="21">
        <v>6532918.94</v>
      </c>
      <c r="L40" s="21">
        <v>6835454.37</v>
      </c>
      <c r="M40" s="25">
        <f>(+K40-L40)/L40</f>
        <v>-0.04425973953213584</v>
      </c>
      <c r="N40" s="10"/>
      <c r="R40" s="2"/>
    </row>
    <row r="41" spans="1:18" ht="15.75" customHeight="1" thickBot="1">
      <c r="A41" s="19"/>
      <c r="B41" s="46"/>
      <c r="C41" s="21"/>
      <c r="D41" s="21"/>
      <c r="E41" s="23"/>
      <c r="F41" s="21"/>
      <c r="G41" s="21"/>
      <c r="H41" s="23"/>
      <c r="I41" s="24"/>
      <c r="J41" s="24"/>
      <c r="K41" s="21"/>
      <c r="L41" s="21"/>
      <c r="M41" s="25"/>
      <c r="N41" s="10"/>
      <c r="R41" s="2"/>
    </row>
    <row r="42" spans="1:18" ht="17.25" customHeight="1" thickBot="1" thickTop="1">
      <c r="A42" s="39" t="s">
        <v>14</v>
      </c>
      <c r="B42" s="53"/>
      <c r="C42" s="48">
        <f>SUM(C39:C41)</f>
        <v>481195</v>
      </c>
      <c r="D42" s="49">
        <f>SUM(D39:D41)</f>
        <v>499812</v>
      </c>
      <c r="E42" s="47">
        <f>(+C42-D42)/D42</f>
        <v>-0.037248005249973994</v>
      </c>
      <c r="F42" s="49">
        <f>SUM(F39:F41)</f>
        <v>252596</v>
      </c>
      <c r="G42" s="48">
        <f>SUM(G39:G41)</f>
        <v>254617</v>
      </c>
      <c r="H42" s="54">
        <f>(+F42-G42)/G42</f>
        <v>-0.007937411877447302</v>
      </c>
      <c r="I42" s="52">
        <f>K42/C42</f>
        <v>27.232598364488414</v>
      </c>
      <c r="J42" s="51">
        <f>K42/F42</f>
        <v>51.87805891621404</v>
      </c>
      <c r="K42" s="48">
        <f>SUM(K39:K41)</f>
        <v>13104190.170000002</v>
      </c>
      <c r="L42" s="49">
        <f>SUM(L39:L41)</f>
        <v>13492143.21</v>
      </c>
      <c r="M42" s="45">
        <f>(+K42-L42)/L42</f>
        <v>-0.028753996600959522</v>
      </c>
      <c r="N42" s="10"/>
      <c r="R42" s="2"/>
    </row>
    <row r="43" spans="1:18" ht="15.75" customHeight="1" thickTop="1">
      <c r="A43" s="19"/>
      <c r="B43" s="46"/>
      <c r="C43" s="21"/>
      <c r="D43" s="21"/>
      <c r="E43" s="23"/>
      <c r="F43" s="21"/>
      <c r="G43" s="21"/>
      <c r="H43" s="23"/>
      <c r="I43" s="24"/>
      <c r="J43" s="24"/>
      <c r="K43" s="21"/>
      <c r="L43" s="21"/>
      <c r="M43" s="25"/>
      <c r="N43" s="10"/>
      <c r="R43" s="2"/>
    </row>
    <row r="44" spans="1:18" ht="15.75" customHeight="1">
      <c r="A44" s="19" t="s">
        <v>57</v>
      </c>
      <c r="B44" s="20">
        <f>DATE(2013,7,1)</f>
        <v>41456</v>
      </c>
      <c r="C44" s="21">
        <v>376879</v>
      </c>
      <c r="D44" s="21">
        <v>480431</v>
      </c>
      <c r="E44" s="23">
        <f>(+C44-D44)/D44</f>
        <v>-0.21553979655767425</v>
      </c>
      <c r="F44" s="21">
        <f>+C44-189072</f>
        <v>187807</v>
      </c>
      <c r="G44" s="21">
        <f>+D44-242307</f>
        <v>238124</v>
      </c>
      <c r="H44" s="23">
        <f>(+F44-G44)/G44</f>
        <v>-0.21130587425039055</v>
      </c>
      <c r="I44" s="24">
        <f>K44/C44</f>
        <v>30.169080925177578</v>
      </c>
      <c r="J44" s="24">
        <f>K44/F44</f>
        <v>60.5413698637431</v>
      </c>
      <c r="K44" s="21">
        <v>11370093.05</v>
      </c>
      <c r="L44" s="21">
        <v>13835520.02</v>
      </c>
      <c r="M44" s="25">
        <f>(+K44-L44)/L44</f>
        <v>-0.1781954683623087</v>
      </c>
      <c r="N44" s="10"/>
      <c r="R44" s="2"/>
    </row>
    <row r="45" spans="1:18" ht="15.75" customHeight="1">
      <c r="A45" s="19"/>
      <c r="B45" s="20">
        <f>DATE(2013,8,1)</f>
        <v>41487</v>
      </c>
      <c r="C45" s="21">
        <v>399184</v>
      </c>
      <c r="D45" s="21">
        <v>464443</v>
      </c>
      <c r="E45" s="23">
        <f>(+C45-D45)/D45</f>
        <v>-0.140510245606027</v>
      </c>
      <c r="F45" s="21">
        <f>+C45-197151</f>
        <v>202033</v>
      </c>
      <c r="G45" s="21">
        <f>+D45-232764</f>
        <v>231679</v>
      </c>
      <c r="H45" s="23">
        <f>(+F45-G45)/G45</f>
        <v>-0.12796153298313614</v>
      </c>
      <c r="I45" s="24">
        <f>K45/C45</f>
        <v>32.02187600204417</v>
      </c>
      <c r="J45" s="24">
        <f>K45/F45</f>
        <v>63.26996357030782</v>
      </c>
      <c r="K45" s="21">
        <v>12782620.55</v>
      </c>
      <c r="L45" s="21">
        <v>13814431.77</v>
      </c>
      <c r="M45" s="25">
        <f>(+K45-L45)/L45</f>
        <v>-0.0746908187885602</v>
      </c>
      <c r="N45" s="10"/>
      <c r="R45" s="2"/>
    </row>
    <row r="46" spans="1:18" ht="15.75" customHeight="1" thickBot="1">
      <c r="A46" s="19"/>
      <c r="B46" s="46"/>
      <c r="C46" s="21"/>
      <c r="D46" s="21"/>
      <c r="E46" s="23"/>
      <c r="F46" s="21"/>
      <c r="G46" s="21"/>
      <c r="H46" s="23"/>
      <c r="I46" s="24"/>
      <c r="J46" s="24"/>
      <c r="K46" s="21"/>
      <c r="L46" s="21"/>
      <c r="M46" s="25"/>
      <c r="N46" s="10"/>
      <c r="R46" s="2"/>
    </row>
    <row r="47" spans="1:18" ht="17.25" thickBot="1" thickTop="1">
      <c r="A47" s="39" t="s">
        <v>14</v>
      </c>
      <c r="B47" s="40"/>
      <c r="C47" s="41">
        <f>SUM(C44:C46)</f>
        <v>776063</v>
      </c>
      <c r="D47" s="41">
        <f>SUM(D44:D46)</f>
        <v>944874</v>
      </c>
      <c r="E47" s="42">
        <f>(+C47-D47)/D47</f>
        <v>-0.17865980014266453</v>
      </c>
      <c r="F47" s="41">
        <f>SUM(F44:F46)</f>
        <v>389840</v>
      </c>
      <c r="G47" s="41">
        <f>SUM(G44:G46)</f>
        <v>469803</v>
      </c>
      <c r="H47" s="43">
        <f>(+F47-G47)/G47</f>
        <v>-0.17020538395880827</v>
      </c>
      <c r="I47" s="44">
        <f>K47/C47</f>
        <v>31.122104262153975</v>
      </c>
      <c r="J47" s="44">
        <f>K47/F47</f>
        <v>61.955452493330604</v>
      </c>
      <c r="K47" s="41">
        <f>SUM(K44:K46)</f>
        <v>24152713.6</v>
      </c>
      <c r="L47" s="41">
        <f>SUM(L44:L46)</f>
        <v>27649951.79</v>
      </c>
      <c r="M47" s="45">
        <f>(+K47-L47)/L47</f>
        <v>-0.12648261438433409</v>
      </c>
      <c r="N47" s="10"/>
      <c r="R47" s="2"/>
    </row>
    <row r="48" spans="1:18" ht="15.75" customHeight="1" thickTop="1">
      <c r="A48" s="55"/>
      <c r="B48" s="56"/>
      <c r="C48" s="56"/>
      <c r="D48" s="56"/>
      <c r="E48" s="57"/>
      <c r="F48" s="56"/>
      <c r="G48" s="56"/>
      <c r="H48" s="57"/>
      <c r="I48" s="56"/>
      <c r="J48" s="56"/>
      <c r="K48" s="199"/>
      <c r="L48" s="199"/>
      <c r="M48" s="58"/>
      <c r="N48" s="10"/>
      <c r="R48" s="2"/>
    </row>
    <row r="49" spans="1:18" ht="15.75" customHeight="1">
      <c r="A49" s="19" t="s">
        <v>18</v>
      </c>
      <c r="B49" s="20">
        <f>DATE(2013,7,1)</f>
        <v>41456</v>
      </c>
      <c r="C49" s="21">
        <v>502822</v>
      </c>
      <c r="D49" s="21">
        <v>562251</v>
      </c>
      <c r="E49" s="23">
        <f>(+C49-D49)/D49</f>
        <v>-0.10569834468947142</v>
      </c>
      <c r="F49" s="21">
        <f>+C49-253388</f>
        <v>249434</v>
      </c>
      <c r="G49" s="21">
        <f>+D49-288730</f>
        <v>273521</v>
      </c>
      <c r="H49" s="23">
        <f>(+F49-G49)/G49</f>
        <v>-0.08806270816500378</v>
      </c>
      <c r="I49" s="24">
        <f>K49/C49</f>
        <v>34.33326459462792</v>
      </c>
      <c r="J49" s="24">
        <f>K49/F49</f>
        <v>69.21077627749224</v>
      </c>
      <c r="K49" s="21">
        <v>17263520.77</v>
      </c>
      <c r="L49" s="21">
        <v>19122467.54</v>
      </c>
      <c r="M49" s="25">
        <f>(+K49-L49)/L49</f>
        <v>-0.09721270364880952</v>
      </c>
      <c r="N49" s="10"/>
      <c r="R49" s="2"/>
    </row>
    <row r="50" spans="1:18" ht="15.75" customHeight="1">
      <c r="A50" s="19"/>
      <c r="B50" s="20">
        <f>DATE(2013,8,1)</f>
        <v>41487</v>
      </c>
      <c r="C50" s="21">
        <v>566727</v>
      </c>
      <c r="D50" s="21">
        <v>549909</v>
      </c>
      <c r="E50" s="23">
        <f>(+C50-D50)/D50</f>
        <v>0.030583241954577938</v>
      </c>
      <c r="F50" s="21">
        <f>+C50-280832</f>
        <v>285895</v>
      </c>
      <c r="G50" s="21">
        <f>+D50-281796</f>
        <v>268113</v>
      </c>
      <c r="H50" s="23">
        <f>(+F50-G50)/G50</f>
        <v>0.06632278181214638</v>
      </c>
      <c r="I50" s="24">
        <f>K50/C50</f>
        <v>31.781786115713565</v>
      </c>
      <c r="J50" s="24">
        <f>K50/F50</f>
        <v>63.0007390825303</v>
      </c>
      <c r="K50" s="21">
        <v>18011596.3</v>
      </c>
      <c r="L50" s="21">
        <v>17871456.18</v>
      </c>
      <c r="M50" s="25">
        <f>(+K50-L50)/L50</f>
        <v>0.007841561347241097</v>
      </c>
      <c r="N50" s="10"/>
      <c r="R50" s="2"/>
    </row>
    <row r="51" spans="1:18" ht="15.75" customHeight="1" thickBot="1">
      <c r="A51" s="19"/>
      <c r="B51" s="46"/>
      <c r="C51" s="21"/>
      <c r="D51" s="21"/>
      <c r="E51" s="23"/>
      <c r="F51" s="21"/>
      <c r="G51" s="21"/>
      <c r="H51" s="23"/>
      <c r="I51" s="24"/>
      <c r="J51" s="24"/>
      <c r="K51" s="21"/>
      <c r="L51" s="21"/>
      <c r="M51" s="25"/>
      <c r="N51" s="10"/>
      <c r="R51" s="2"/>
    </row>
    <row r="52" spans="1:18" ht="17.25" thickBot="1" thickTop="1">
      <c r="A52" s="39" t="s">
        <v>14</v>
      </c>
      <c r="B52" s="40"/>
      <c r="C52" s="41">
        <f>SUM(C49:C51)</f>
        <v>1069549</v>
      </c>
      <c r="D52" s="41">
        <f>SUM(D49:D51)</f>
        <v>1112160</v>
      </c>
      <c r="E52" s="42">
        <f>(+C52-D52)/D52</f>
        <v>-0.03831373183714573</v>
      </c>
      <c r="F52" s="41">
        <f>SUM(F49:F51)</f>
        <v>535329</v>
      </c>
      <c r="G52" s="41">
        <f>SUM(G49:G51)</f>
        <v>541634</v>
      </c>
      <c r="H52" s="43">
        <f>(+F52-G52)/G52</f>
        <v>-0.011640702023875902</v>
      </c>
      <c r="I52" s="44">
        <f>K52/C52</f>
        <v>32.98130059492365</v>
      </c>
      <c r="J52" s="44">
        <f>K52/F52</f>
        <v>65.89427636089209</v>
      </c>
      <c r="K52" s="41">
        <f>SUM(K49:K51)</f>
        <v>35275117.07</v>
      </c>
      <c r="L52" s="41">
        <f>SUM(L49:L51)</f>
        <v>36993923.72</v>
      </c>
      <c r="M52" s="45">
        <f>(+K52-L52)/L52</f>
        <v>-0.04646186392687946</v>
      </c>
      <c r="N52" s="10"/>
      <c r="R52" s="2"/>
    </row>
    <row r="53" spans="1:18" ht="15.75" customHeight="1" thickTop="1">
      <c r="A53" s="55"/>
      <c r="B53" s="56"/>
      <c r="C53" s="56"/>
      <c r="D53" s="56"/>
      <c r="E53" s="57"/>
      <c r="F53" s="56"/>
      <c r="G53" s="56"/>
      <c r="H53" s="57"/>
      <c r="I53" s="56"/>
      <c r="J53" s="56"/>
      <c r="K53" s="199"/>
      <c r="L53" s="199"/>
      <c r="M53" s="58"/>
      <c r="N53" s="10"/>
      <c r="R53" s="2"/>
    </row>
    <row r="54" spans="1:18" ht="15.75" customHeight="1">
      <c r="A54" s="19" t="s">
        <v>59</v>
      </c>
      <c r="B54" s="20">
        <f>DATE(2013,7,1)</f>
        <v>41456</v>
      </c>
      <c r="C54" s="21">
        <v>478335</v>
      </c>
      <c r="D54" s="21">
        <v>559966</v>
      </c>
      <c r="E54" s="23">
        <f>(+C54-D54)/D54</f>
        <v>-0.14577849369426002</v>
      </c>
      <c r="F54" s="21">
        <f>+C54-233675</f>
        <v>244660</v>
      </c>
      <c r="G54" s="21">
        <f>+D54-278963</f>
        <v>281003</v>
      </c>
      <c r="H54" s="23">
        <f>(+F54-G54)/G54</f>
        <v>-0.12933313879211253</v>
      </c>
      <c r="I54" s="24">
        <f>K54/C54</f>
        <v>34.279483123752186</v>
      </c>
      <c r="J54" s="24">
        <f>K54/F54</f>
        <v>67.01985024115099</v>
      </c>
      <c r="K54" s="21">
        <v>16397076.56</v>
      </c>
      <c r="L54" s="21">
        <v>17977290.57</v>
      </c>
      <c r="M54" s="25">
        <f>(+K54-L54)/L54</f>
        <v>-0.08790056565236903</v>
      </c>
      <c r="N54" s="10"/>
      <c r="R54" s="2"/>
    </row>
    <row r="55" spans="1:18" ht="15.75" customHeight="1">
      <c r="A55" s="19"/>
      <c r="B55" s="20">
        <f>DATE(2013,8,1)</f>
        <v>41487</v>
      </c>
      <c r="C55" s="21">
        <v>529390</v>
      </c>
      <c r="D55" s="21">
        <v>521819</v>
      </c>
      <c r="E55" s="23">
        <f>(+C55-D55)/D55</f>
        <v>0.014508862268334423</v>
      </c>
      <c r="F55" s="21">
        <f>+C55-256440</f>
        <v>272950</v>
      </c>
      <c r="G55" s="21">
        <f>+D55-261336</f>
        <v>260483</v>
      </c>
      <c r="H55" s="23">
        <f>(+F55-G55)/G55</f>
        <v>0.04786108882345489</v>
      </c>
      <c r="I55" s="24">
        <f>K55/C55</f>
        <v>34.30649721377434</v>
      </c>
      <c r="J55" s="24">
        <f>K55/F55</f>
        <v>66.53788811137571</v>
      </c>
      <c r="K55" s="21">
        <v>18161516.56</v>
      </c>
      <c r="L55" s="21">
        <v>17829049.67</v>
      </c>
      <c r="M55" s="25">
        <f>(+K55-L55)/L55</f>
        <v>0.01864748240392315</v>
      </c>
      <c r="N55" s="10"/>
      <c r="R55" s="2"/>
    </row>
    <row r="56" spans="1:18" ht="15.75" customHeight="1" thickBot="1">
      <c r="A56" s="19"/>
      <c r="B56" s="46"/>
      <c r="C56" s="21"/>
      <c r="D56" s="21"/>
      <c r="E56" s="23"/>
      <c r="F56" s="21"/>
      <c r="G56" s="21"/>
      <c r="H56" s="23"/>
      <c r="I56" s="24"/>
      <c r="J56" s="24"/>
      <c r="K56" s="21"/>
      <c r="L56" s="21"/>
      <c r="M56" s="25"/>
      <c r="N56" s="10"/>
      <c r="R56" s="2"/>
    </row>
    <row r="57" spans="1:18" ht="17.25" thickBot="1" thickTop="1">
      <c r="A57" s="39" t="s">
        <v>14</v>
      </c>
      <c r="B57" s="40"/>
      <c r="C57" s="41">
        <f>SUM(C54:C56)</f>
        <v>1007725</v>
      </c>
      <c r="D57" s="41">
        <f>SUM(D54:D56)</f>
        <v>1081785</v>
      </c>
      <c r="E57" s="42">
        <f>(+C57-D57)/D57</f>
        <v>-0.06846092338126337</v>
      </c>
      <c r="F57" s="41">
        <f>SUM(F54:F56)</f>
        <v>517610</v>
      </c>
      <c r="G57" s="41">
        <f>SUM(G54:G56)</f>
        <v>541486</v>
      </c>
      <c r="H57" s="43">
        <f>(+F57-G57)/G57</f>
        <v>-0.04409347610095182</v>
      </c>
      <c r="I57" s="44">
        <f>K57/C57</f>
        <v>34.29367448460641</v>
      </c>
      <c r="J57" s="44">
        <f>K57/F57</f>
        <v>66.76569834431328</v>
      </c>
      <c r="K57" s="41">
        <f>SUM(K54:K56)</f>
        <v>34558593.12</v>
      </c>
      <c r="L57" s="41">
        <f>SUM(L54:L56)</f>
        <v>35806340.24</v>
      </c>
      <c r="M57" s="45">
        <f>(+K57-L57)/L57</f>
        <v>-0.034847100028562</v>
      </c>
      <c r="N57" s="10"/>
      <c r="R57" s="2"/>
    </row>
    <row r="58" spans="1:18" ht="15.75" customHeight="1" thickTop="1">
      <c r="A58" s="59"/>
      <c r="B58" s="60"/>
      <c r="C58" s="60"/>
      <c r="D58" s="60"/>
      <c r="E58" s="61"/>
      <c r="F58" s="60"/>
      <c r="G58" s="60"/>
      <c r="H58" s="61"/>
      <c r="I58" s="60"/>
      <c r="J58" s="60"/>
      <c r="K58" s="200"/>
      <c r="L58" s="200"/>
      <c r="M58" s="62"/>
      <c r="N58" s="10"/>
      <c r="R58" s="2"/>
    </row>
    <row r="59" spans="1:18" ht="15" customHeight="1">
      <c r="A59" s="19" t="s">
        <v>60</v>
      </c>
      <c r="B59" s="20">
        <f>DATE(2013,7,1)</f>
        <v>41456</v>
      </c>
      <c r="C59" s="21">
        <v>86946</v>
      </c>
      <c r="D59" s="21">
        <v>103415</v>
      </c>
      <c r="E59" s="23">
        <f>(+C59-D59)/D59</f>
        <v>-0.15925155925155926</v>
      </c>
      <c r="F59" s="21">
        <f>+C59-43787</f>
        <v>43159</v>
      </c>
      <c r="G59" s="21">
        <f>+D59-53002</f>
        <v>50413</v>
      </c>
      <c r="H59" s="23">
        <f>(+F59-G59)/G59</f>
        <v>-0.1438914565687422</v>
      </c>
      <c r="I59" s="24">
        <f>K59/C59</f>
        <v>34.21040093851356</v>
      </c>
      <c r="J59" s="24">
        <f>K59/F59</f>
        <v>68.91859218239533</v>
      </c>
      <c r="K59" s="21">
        <v>2974457.52</v>
      </c>
      <c r="L59" s="21">
        <v>3359020.59</v>
      </c>
      <c r="M59" s="25">
        <f>(+K59-L59)/L59</f>
        <v>-0.11448666648393478</v>
      </c>
      <c r="N59" s="10"/>
      <c r="R59" s="2"/>
    </row>
    <row r="60" spans="1:18" ht="15" customHeight="1">
      <c r="A60" s="19"/>
      <c r="B60" s="20">
        <f>DATE(2013,8,1)</f>
        <v>41487</v>
      </c>
      <c r="C60" s="21">
        <v>89883</v>
      </c>
      <c r="D60" s="21">
        <v>97074</v>
      </c>
      <c r="E60" s="23">
        <f>(+C60-D60)/D60</f>
        <v>-0.07407750788058594</v>
      </c>
      <c r="F60" s="21">
        <f>+C60-45553</f>
        <v>44330</v>
      </c>
      <c r="G60" s="21">
        <f>+D60-49756</f>
        <v>47318</v>
      </c>
      <c r="H60" s="23">
        <f>(+F60-G60)/G60</f>
        <v>-0.06314721670400271</v>
      </c>
      <c r="I60" s="24">
        <f>K60/C60</f>
        <v>33.8045326702491</v>
      </c>
      <c r="J60" s="24">
        <f>K60/F60</f>
        <v>68.54168305887661</v>
      </c>
      <c r="K60" s="21">
        <v>3038452.81</v>
      </c>
      <c r="L60" s="21">
        <v>3254067.81</v>
      </c>
      <c r="M60" s="25">
        <f>(+K60-L60)/L60</f>
        <v>-0.06626014348484029</v>
      </c>
      <c r="N60" s="10"/>
      <c r="R60" s="2"/>
    </row>
    <row r="61" spans="1:18" ht="15.75" thickBot="1">
      <c r="A61" s="38"/>
      <c r="B61" s="20"/>
      <c r="C61" s="21"/>
      <c r="D61" s="21"/>
      <c r="E61" s="23"/>
      <c r="F61" s="21"/>
      <c r="G61" s="21"/>
      <c r="H61" s="23"/>
      <c r="I61" s="24"/>
      <c r="J61" s="24"/>
      <c r="K61" s="21"/>
      <c r="L61" s="21"/>
      <c r="M61" s="25"/>
      <c r="N61" s="10"/>
      <c r="R61" s="2"/>
    </row>
    <row r="62" spans="1:18" ht="17.25" thickBot="1" thickTop="1">
      <c r="A62" s="63" t="s">
        <v>14</v>
      </c>
      <c r="B62" s="53"/>
      <c r="C62" s="49">
        <f>SUM(C59:C61)</f>
        <v>176829</v>
      </c>
      <c r="D62" s="49">
        <f>SUM(D59:D61)</f>
        <v>200489</v>
      </c>
      <c r="E62" s="42">
        <f>(+C62-D62)/D62</f>
        <v>-0.11801146197546998</v>
      </c>
      <c r="F62" s="49">
        <f>SUM(F59:F61)</f>
        <v>87489</v>
      </c>
      <c r="G62" s="49">
        <f>SUM(G59:G61)</f>
        <v>97731</v>
      </c>
      <c r="H62" s="43">
        <f>(+F62-G62)/G62</f>
        <v>-0.10479786352334469</v>
      </c>
      <c r="I62" s="51">
        <f>K62/C62</f>
        <v>34.00409621724943</v>
      </c>
      <c r="J62" s="51">
        <f>K62/F62</f>
        <v>68.72761524305913</v>
      </c>
      <c r="K62" s="49">
        <f>SUM(K59:K61)</f>
        <v>6012910.33</v>
      </c>
      <c r="L62" s="49">
        <f>SUM(L59:L61)</f>
        <v>6613088.4</v>
      </c>
      <c r="M62" s="45">
        <f>(+K62-L62)/L62</f>
        <v>-0.09075609362790316</v>
      </c>
      <c r="N62" s="10"/>
      <c r="R62" s="2"/>
    </row>
    <row r="63" spans="1:18" ht="15.75" customHeight="1" thickTop="1">
      <c r="A63" s="19"/>
      <c r="B63" s="46"/>
      <c r="C63" s="21"/>
      <c r="D63" s="21"/>
      <c r="E63" s="23"/>
      <c r="F63" s="21"/>
      <c r="G63" s="21"/>
      <c r="H63" s="23"/>
      <c r="I63" s="24"/>
      <c r="J63" s="24"/>
      <c r="K63" s="21"/>
      <c r="L63" s="21"/>
      <c r="M63" s="25"/>
      <c r="N63" s="10"/>
      <c r="R63" s="2"/>
    </row>
    <row r="64" spans="1:18" ht="15.75">
      <c r="A64" s="19" t="s">
        <v>19</v>
      </c>
      <c r="B64" s="20">
        <f>DATE(2013,7,1)</f>
        <v>41456</v>
      </c>
      <c r="C64" s="21">
        <v>557354</v>
      </c>
      <c r="D64" s="21">
        <v>684605</v>
      </c>
      <c r="E64" s="23">
        <f>(+C64-D64)/D64</f>
        <v>-0.1858750666442693</v>
      </c>
      <c r="F64" s="21">
        <f>+C64-286430</f>
        <v>270924</v>
      </c>
      <c r="G64" s="21">
        <f>+D64-339270</f>
        <v>345335</v>
      </c>
      <c r="H64" s="23">
        <f>(+F64-G64)/G64</f>
        <v>-0.21547482878943636</v>
      </c>
      <c r="I64" s="24">
        <f>K64/C64</f>
        <v>38.51216815524783</v>
      </c>
      <c r="J64" s="24">
        <f>K64/F64</f>
        <v>79.2285326143125</v>
      </c>
      <c r="K64" s="21">
        <v>21464910.97</v>
      </c>
      <c r="L64" s="21">
        <v>23853397.91</v>
      </c>
      <c r="M64" s="25">
        <f>(+K64-L64)/L64</f>
        <v>-0.10013193713582759</v>
      </c>
      <c r="N64" s="10"/>
      <c r="R64" s="2"/>
    </row>
    <row r="65" spans="1:18" ht="15.75">
      <c r="A65" s="19"/>
      <c r="B65" s="20">
        <f>DATE(2013,8,1)</f>
        <v>41487</v>
      </c>
      <c r="C65" s="21">
        <v>558243</v>
      </c>
      <c r="D65" s="21">
        <v>667637</v>
      </c>
      <c r="E65" s="23">
        <f>(+C65-D65)/D65</f>
        <v>-0.163852512667812</v>
      </c>
      <c r="F65" s="21">
        <f>+C65-286154</f>
        <v>272089</v>
      </c>
      <c r="G65" s="21">
        <f>+D65-331302</f>
        <v>336335</v>
      </c>
      <c r="H65" s="23">
        <f>(+F65-G65)/G65</f>
        <v>-0.19101788395498537</v>
      </c>
      <c r="I65" s="24">
        <f>K65/C65</f>
        <v>39.873945056185214</v>
      </c>
      <c r="J65" s="24">
        <f>K65/F65</f>
        <v>81.80907978639343</v>
      </c>
      <c r="K65" s="21">
        <v>22259350.71</v>
      </c>
      <c r="L65" s="21">
        <v>23162448.71</v>
      </c>
      <c r="M65" s="25">
        <f>(+K65-L65)/L65</f>
        <v>-0.03898974634793698</v>
      </c>
      <c r="N65" s="10"/>
      <c r="R65" s="2"/>
    </row>
    <row r="66" spans="1:18" ht="15.75" thickBot="1">
      <c r="A66" s="38"/>
      <c r="B66" s="46"/>
      <c r="C66" s="21"/>
      <c r="D66" s="21"/>
      <c r="E66" s="23"/>
      <c r="F66" s="21"/>
      <c r="G66" s="21"/>
      <c r="H66" s="23"/>
      <c r="I66" s="24"/>
      <c r="J66" s="24"/>
      <c r="K66" s="21"/>
      <c r="L66" s="21"/>
      <c r="M66" s="25"/>
      <c r="N66" s="10"/>
      <c r="R66" s="2"/>
    </row>
    <row r="67" spans="1:18" ht="17.25" thickBot="1" thickTop="1">
      <c r="A67" s="39" t="s">
        <v>14</v>
      </c>
      <c r="B67" s="40"/>
      <c r="C67" s="41">
        <f>SUM(C64:C66)</f>
        <v>1115597</v>
      </c>
      <c r="D67" s="41">
        <f>SUM(D64:D66)</f>
        <v>1352242</v>
      </c>
      <c r="E67" s="42">
        <f>(+C67-D67)/D67</f>
        <v>-0.17500195970839538</v>
      </c>
      <c r="F67" s="41">
        <f>SUM(F64:F66)</f>
        <v>543013</v>
      </c>
      <c r="G67" s="41">
        <f>SUM(G64:G66)</f>
        <v>681670</v>
      </c>
      <c r="H67" s="43">
        <f>(+F67-G67)/G67</f>
        <v>-0.20340780729678584</v>
      </c>
      <c r="I67" s="44">
        <f>K67/C67</f>
        <v>39.193599193974165</v>
      </c>
      <c r="J67" s="44">
        <f>K67/F67</f>
        <v>80.52157440061288</v>
      </c>
      <c r="K67" s="41">
        <f>SUM(K64:K66)</f>
        <v>43724261.68</v>
      </c>
      <c r="L67" s="41">
        <f>SUM(L64:L66)</f>
        <v>47015846.620000005</v>
      </c>
      <c r="M67" s="45">
        <f>(+K67-L67)/L67</f>
        <v>-0.07001011736753034</v>
      </c>
      <c r="N67" s="10"/>
      <c r="R67" s="2"/>
    </row>
    <row r="68" spans="1:18" ht="15.75" customHeight="1" thickTop="1">
      <c r="A68" s="19"/>
      <c r="B68" s="46"/>
      <c r="C68" s="21"/>
      <c r="D68" s="21"/>
      <c r="E68" s="23"/>
      <c r="F68" s="21"/>
      <c r="G68" s="21"/>
      <c r="H68" s="23"/>
      <c r="I68" s="24"/>
      <c r="J68" s="24"/>
      <c r="K68" s="21"/>
      <c r="L68" s="21"/>
      <c r="M68" s="25"/>
      <c r="N68" s="10"/>
      <c r="R68" s="2"/>
    </row>
    <row r="69" spans="1:18" ht="15.75">
      <c r="A69" s="19" t="s">
        <v>70</v>
      </c>
      <c r="B69" s="20">
        <f>DATE(2013,7,1)</f>
        <v>41456</v>
      </c>
      <c r="C69" s="21">
        <v>97183</v>
      </c>
      <c r="D69" s="21">
        <v>107191</v>
      </c>
      <c r="E69" s="23">
        <f>(+C69-D69)/D69</f>
        <v>-0.09336604752264649</v>
      </c>
      <c r="F69" s="21">
        <f>+C69-48052</f>
        <v>49131</v>
      </c>
      <c r="G69" s="21">
        <f>+D69-53326</f>
        <v>53865</v>
      </c>
      <c r="H69" s="23">
        <f>(+F69-G69)/G69</f>
        <v>-0.08788638262322473</v>
      </c>
      <c r="I69" s="24">
        <f>K69/C69</f>
        <v>31.22296543634175</v>
      </c>
      <c r="J69" s="24">
        <f>K69/F69</f>
        <v>61.76022165231728</v>
      </c>
      <c r="K69" s="21">
        <v>3034341.45</v>
      </c>
      <c r="L69" s="21">
        <v>3513989.83</v>
      </c>
      <c r="M69" s="25">
        <f>(+K69-L69)/L69</f>
        <v>-0.13649680369166006</v>
      </c>
      <c r="N69" s="10"/>
      <c r="R69" s="2"/>
    </row>
    <row r="70" spans="1:18" ht="15.75">
      <c r="A70" s="19"/>
      <c r="B70" s="20">
        <f>DATE(2013,8,1)</f>
        <v>41487</v>
      </c>
      <c r="C70" s="21">
        <v>99168</v>
      </c>
      <c r="D70" s="21">
        <v>103185</v>
      </c>
      <c r="E70" s="23">
        <f>(+C70-D70)/D70</f>
        <v>-0.03893007704608228</v>
      </c>
      <c r="F70" s="21">
        <f>+C70-49688</f>
        <v>49480</v>
      </c>
      <c r="G70" s="21">
        <f>+D70-51096</f>
        <v>52089</v>
      </c>
      <c r="H70" s="23">
        <f>(+F70-G70)/G70</f>
        <v>-0.050087350496266</v>
      </c>
      <c r="I70" s="24">
        <f>K70/C70</f>
        <v>31.87369968134882</v>
      </c>
      <c r="J70" s="24">
        <f>K70/F70</f>
        <v>63.88138742926434</v>
      </c>
      <c r="K70" s="21">
        <v>3160851.05</v>
      </c>
      <c r="L70" s="21">
        <v>3293058.54</v>
      </c>
      <c r="M70" s="25">
        <f>(+K70-L70)/L70</f>
        <v>-0.040147324559860455</v>
      </c>
      <c r="N70" s="10"/>
      <c r="R70" s="2"/>
    </row>
    <row r="71" spans="1:18" ht="15.75" thickBot="1">
      <c r="A71" s="38"/>
      <c r="B71" s="46"/>
      <c r="C71" s="21"/>
      <c r="D71" s="21"/>
      <c r="E71" s="23"/>
      <c r="F71" s="21"/>
      <c r="G71" s="21"/>
      <c r="H71" s="23"/>
      <c r="I71" s="24"/>
      <c r="J71" s="24"/>
      <c r="K71" s="21"/>
      <c r="L71" s="21"/>
      <c r="M71" s="25"/>
      <c r="N71" s="10"/>
      <c r="R71" s="2"/>
    </row>
    <row r="72" spans="1:18" ht="17.25" thickBot="1" thickTop="1">
      <c r="A72" s="26" t="s">
        <v>14</v>
      </c>
      <c r="B72" s="27"/>
      <c r="C72" s="28">
        <f>SUM(C69:C71)</f>
        <v>196351</v>
      </c>
      <c r="D72" s="28">
        <f>SUM(D69:D71)</f>
        <v>210376</v>
      </c>
      <c r="E72" s="42">
        <f>(+C72-D72)/D72</f>
        <v>-0.06666634977373845</v>
      </c>
      <c r="F72" s="28">
        <f>SUM(F69:F71)</f>
        <v>98611</v>
      </c>
      <c r="G72" s="28">
        <f>SUM(G69:G71)</f>
        <v>105954</v>
      </c>
      <c r="H72" s="43">
        <f>(+F72-G72)/G72</f>
        <v>-0.06930366007890217</v>
      </c>
      <c r="I72" s="44">
        <f>K72/C72</f>
        <v>31.551621840479548</v>
      </c>
      <c r="J72" s="44">
        <f>K72/F72</f>
        <v>62.82455811217815</v>
      </c>
      <c r="K72" s="28">
        <f>SUM(K69:K71)</f>
        <v>6195192.5</v>
      </c>
      <c r="L72" s="28">
        <f>SUM(L69:L71)</f>
        <v>6807048.37</v>
      </c>
      <c r="M72" s="45">
        <f>(+K72-L72)/L72</f>
        <v>-0.08988563570321745</v>
      </c>
      <c r="N72" s="10"/>
      <c r="R72" s="2"/>
    </row>
    <row r="73" spans="1:18" ht="16.5" thickBot="1" thickTop="1">
      <c r="A73" s="64"/>
      <c r="B73" s="34"/>
      <c r="C73" s="35"/>
      <c r="D73" s="35"/>
      <c r="E73" s="29"/>
      <c r="F73" s="35"/>
      <c r="G73" s="35"/>
      <c r="H73" s="29"/>
      <c r="I73" s="36"/>
      <c r="J73" s="36"/>
      <c r="K73" s="35"/>
      <c r="L73" s="35"/>
      <c r="M73" s="37"/>
      <c r="N73" s="10"/>
      <c r="R73" s="2"/>
    </row>
    <row r="74" spans="1:18" ht="17.25" thickBot="1" thickTop="1">
      <c r="A74" s="65" t="s">
        <v>20</v>
      </c>
      <c r="B74" s="66"/>
      <c r="C74" s="28">
        <f>C72+C67+C32+C42+C47+C22+C12+C52+C57+C27+C62+C17+C37</f>
        <v>7990846</v>
      </c>
      <c r="D74" s="28">
        <f>D72+D67+D32+D42+D47+D22+D12+D52+D57+D27+D62+D17+D37</f>
        <v>8522665</v>
      </c>
      <c r="E74" s="29">
        <f>(+C74-D74)/D74</f>
        <v>-0.06240055194003284</v>
      </c>
      <c r="F74" s="28">
        <f>F72+F67+F32+F42+F47+F22+F12+F52+F57+F27+F62+F17+F37</f>
        <v>4004407</v>
      </c>
      <c r="G74" s="28">
        <f>G72+G67+G32+G42+G47+G22+G12+G52+G57+G27+G62+G17+G37</f>
        <v>4227045</v>
      </c>
      <c r="H74" s="30">
        <f>(+F74-G74)/G74</f>
        <v>-0.05266989114144751</v>
      </c>
      <c r="I74" s="31">
        <f>K74/C74</f>
        <v>36.08369429094242</v>
      </c>
      <c r="J74" s="31">
        <f>K74/F74</f>
        <v>72.00547901099965</v>
      </c>
      <c r="K74" s="28">
        <f>K72+K67+K32+K42+K47+K22+K12+K52+K57+K27+K62+K17+K37</f>
        <v>288339244.19000006</v>
      </c>
      <c r="L74" s="28">
        <f>L72+L67+L32+L42+L47+L22+L12+L52+L57+L27+L62+L17+L37</f>
        <v>296557309.21999997</v>
      </c>
      <c r="M74" s="32">
        <f>(+K74-L74)/L74</f>
        <v>-0.027711557849020574</v>
      </c>
      <c r="N74" s="10"/>
      <c r="R74" s="2"/>
    </row>
    <row r="75" spans="1:18" ht="17.25" thickBot="1" thickTop="1">
      <c r="A75" s="65"/>
      <c r="B75" s="66"/>
      <c r="C75" s="28"/>
      <c r="D75" s="28"/>
      <c r="E75" s="29"/>
      <c r="F75" s="28"/>
      <c r="G75" s="28"/>
      <c r="H75" s="30"/>
      <c r="I75" s="31"/>
      <c r="J75" s="31"/>
      <c r="K75" s="28"/>
      <c r="L75" s="28"/>
      <c r="M75" s="32"/>
      <c r="N75" s="10"/>
      <c r="R75" s="2"/>
    </row>
    <row r="76" spans="1:18" ht="17.25" thickBot="1" thickTop="1">
      <c r="A76" s="65" t="s">
        <v>21</v>
      </c>
      <c r="B76" s="66"/>
      <c r="C76" s="28">
        <f>+C10+C15+C20+C25+C30+C35+C40+C45+C50+C55+C60+C65+C70</f>
        <v>4068064</v>
      </c>
      <c r="D76" s="28">
        <f>+D10+D15+D20+D25+D30+D35+D40+D45+D50+D55+D60+D65+D70</f>
        <v>4180028</v>
      </c>
      <c r="E76" s="29">
        <f>(+C76-D76)/D76</f>
        <v>-0.026785466508836783</v>
      </c>
      <c r="F76" s="28">
        <f>+F10+F15+F20+F25+F30+F35+F40+F45+F50+F55+F60+F65+F70</f>
        <v>2043793</v>
      </c>
      <c r="G76" s="28">
        <f>+G10+G15+G20+G25+G30+G35+G40+G45+G50+G55+G60+G65+G70</f>
        <v>2068033</v>
      </c>
      <c r="H76" s="30">
        <f>(+F76-G76)/G76</f>
        <v>-0.011721282977592718</v>
      </c>
      <c r="I76" s="31">
        <f>K76/C76</f>
        <v>36.13668807324566</v>
      </c>
      <c r="J76" s="31">
        <f>K76/F76</f>
        <v>71.92820399619727</v>
      </c>
      <c r="K76" s="28">
        <f>+K10+K15+K20+K25+K30+K35+K40+K45+K50+K55+K60+K65+K70</f>
        <v>147006359.83</v>
      </c>
      <c r="L76" s="28">
        <f>+L10+L15+L20+L25+L30+L35+L40+L45+L50+L55+L60+L65+L70</f>
        <v>145645965.38</v>
      </c>
      <c r="M76" s="45">
        <f>(+K76-L76)/L76</f>
        <v>0.009340419739404785</v>
      </c>
      <c r="N76" s="10"/>
      <c r="R76" s="2"/>
    </row>
    <row r="77" spans="1:18" ht="15.75" thickTop="1">
      <c r="A77" s="67"/>
      <c r="B77" s="68"/>
      <c r="C77" s="69"/>
      <c r="D77" s="68"/>
      <c r="E77" s="68"/>
      <c r="F77" s="68"/>
      <c r="G77" s="68"/>
      <c r="H77" s="68"/>
      <c r="I77" s="68"/>
      <c r="J77" s="68"/>
      <c r="K77" s="69"/>
      <c r="L77" s="69"/>
      <c r="M77" s="68"/>
      <c r="R77" s="2"/>
    </row>
    <row r="78" spans="1:18" ht="15.75">
      <c r="A78" s="279" t="s">
        <v>63</v>
      </c>
      <c r="B78" s="264"/>
      <c r="C78" s="265"/>
      <c r="D78" s="264"/>
      <c r="E78" s="264"/>
      <c r="F78" s="264"/>
      <c r="G78" s="264"/>
      <c r="H78" s="264"/>
      <c r="I78" s="264"/>
      <c r="J78" s="264"/>
      <c r="K78" s="265"/>
      <c r="L78" s="265"/>
      <c r="M78" s="264"/>
      <c r="R78" s="2"/>
    </row>
    <row r="79" spans="1:18" ht="15.75">
      <c r="A79" s="259" t="s">
        <v>69</v>
      </c>
      <c r="B79" s="261"/>
      <c r="C79" s="262"/>
      <c r="D79" s="262"/>
      <c r="E79" s="262"/>
      <c r="F79" s="263"/>
      <c r="G79" s="260"/>
      <c r="H79" s="260"/>
      <c r="I79" s="264"/>
      <c r="J79" s="264"/>
      <c r="K79" s="265"/>
      <c r="L79" s="265"/>
      <c r="M79" s="264"/>
      <c r="R79" s="2"/>
    </row>
    <row r="80" spans="1:18" ht="18.75">
      <c r="A80" s="269" t="s">
        <v>22</v>
      </c>
      <c r="B80" s="71"/>
      <c r="C80" s="72"/>
      <c r="D80" s="72"/>
      <c r="E80" s="72"/>
      <c r="F80" s="72"/>
      <c r="G80" s="72"/>
      <c r="H80" s="72"/>
      <c r="I80" s="72"/>
      <c r="J80" s="72"/>
      <c r="K80" s="201"/>
      <c r="L80" s="201"/>
      <c r="M80" s="72"/>
      <c r="N80" s="2"/>
      <c r="O80" s="2"/>
      <c r="P80" s="2"/>
      <c r="Q80" s="2"/>
      <c r="R80" s="2"/>
    </row>
    <row r="81" spans="1:18" ht="18">
      <c r="A81" s="70"/>
      <c r="B81" s="71"/>
      <c r="C81" s="72"/>
      <c r="D81" s="72"/>
      <c r="E81" s="72"/>
      <c r="F81" s="72"/>
      <c r="G81" s="72"/>
      <c r="H81" s="72"/>
      <c r="I81" s="72"/>
      <c r="J81" s="72"/>
      <c r="K81" s="201"/>
      <c r="L81" s="201"/>
      <c r="M81" s="72"/>
      <c r="N81" s="2"/>
      <c r="O81" s="2"/>
      <c r="P81" s="2"/>
      <c r="Q81" s="2"/>
      <c r="R81" s="2"/>
    </row>
    <row r="82" spans="1:18" ht="15.75">
      <c r="A82" s="73"/>
      <c r="B82" s="74"/>
      <c r="C82" s="75"/>
      <c r="D82" s="75"/>
      <c r="E82" s="75"/>
      <c r="F82" s="75"/>
      <c r="G82" s="75"/>
      <c r="H82" s="75"/>
      <c r="I82" s="75"/>
      <c r="J82" s="75"/>
      <c r="K82" s="195"/>
      <c r="L82" s="195"/>
      <c r="M82" s="76"/>
      <c r="N82" s="2"/>
      <c r="O82" s="2"/>
      <c r="P82" s="2"/>
      <c r="Q82" s="2"/>
      <c r="R82" s="2"/>
    </row>
    <row r="83" spans="1:18" ht="15">
      <c r="A83" s="2"/>
      <c r="B83" s="74"/>
      <c r="C83" s="75"/>
      <c r="D83" s="75"/>
      <c r="E83" s="75"/>
      <c r="F83" s="75"/>
      <c r="G83" s="75"/>
      <c r="H83" s="75"/>
      <c r="I83" s="75"/>
      <c r="J83" s="75"/>
      <c r="K83" s="195"/>
      <c r="L83" s="195"/>
      <c r="M83" s="76"/>
      <c r="N83" s="2"/>
      <c r="O83" s="2"/>
      <c r="P83" s="2"/>
      <c r="Q83" s="2"/>
      <c r="R83" s="2"/>
    </row>
    <row r="84" spans="1:18" ht="15">
      <c r="A84" s="2"/>
      <c r="B84" s="74"/>
      <c r="C84" s="75"/>
      <c r="D84" s="75"/>
      <c r="E84" s="75"/>
      <c r="F84" s="75"/>
      <c r="G84" s="75"/>
      <c r="H84" s="75"/>
      <c r="I84" s="75"/>
      <c r="J84" s="75"/>
      <c r="K84" s="195"/>
      <c r="L84" s="195"/>
      <c r="M84" s="76"/>
      <c r="N84" s="2"/>
      <c r="O84" s="2"/>
      <c r="P84" s="2"/>
      <c r="Q84" s="2"/>
      <c r="R84" s="2"/>
    </row>
    <row r="85" spans="1:18" ht="15">
      <c r="A85" s="2"/>
      <c r="B85" s="74"/>
      <c r="C85" s="75"/>
      <c r="D85" s="75"/>
      <c r="E85" s="75"/>
      <c r="F85" s="75"/>
      <c r="G85" s="75"/>
      <c r="H85" s="75"/>
      <c r="I85" s="75"/>
      <c r="J85" s="75"/>
      <c r="K85" s="195"/>
      <c r="L85" s="195"/>
      <c r="M85" s="76"/>
      <c r="N85" s="2"/>
      <c r="O85" s="2"/>
      <c r="P85" s="2"/>
      <c r="Q85" s="2"/>
      <c r="R85" s="2"/>
    </row>
    <row r="86" spans="1:18" ht="15">
      <c r="A86" s="2"/>
      <c r="B86" s="74"/>
      <c r="C86" s="75"/>
      <c r="D86" s="75"/>
      <c r="E86" s="75"/>
      <c r="F86" s="75"/>
      <c r="G86" s="75"/>
      <c r="H86" s="75"/>
      <c r="I86" s="75"/>
      <c r="J86" s="75"/>
      <c r="K86" s="195"/>
      <c r="L86" s="195"/>
      <c r="M86" s="76"/>
      <c r="N86" s="2"/>
      <c r="O86" s="2"/>
      <c r="P86" s="2"/>
      <c r="Q86" s="2"/>
      <c r="R86" s="2"/>
    </row>
    <row r="87" spans="1:18" ht="15">
      <c r="A87" s="2"/>
      <c r="B87" s="74"/>
      <c r="C87" s="75"/>
      <c r="D87" s="75"/>
      <c r="E87" s="75"/>
      <c r="F87" s="75"/>
      <c r="G87" s="75"/>
      <c r="H87" s="75"/>
      <c r="I87" s="75"/>
      <c r="J87" s="75"/>
      <c r="K87" s="195"/>
      <c r="L87" s="195"/>
      <c r="M87" s="76"/>
      <c r="N87" s="2"/>
      <c r="O87" s="2"/>
      <c r="P87" s="2"/>
      <c r="Q87" s="2"/>
      <c r="R87" s="2"/>
    </row>
    <row r="88" spans="1:18" ht="15">
      <c r="A88" s="2"/>
      <c r="B88" s="74"/>
      <c r="C88" s="75"/>
      <c r="D88" s="75"/>
      <c r="E88" s="75"/>
      <c r="F88" s="75"/>
      <c r="G88" s="75"/>
      <c r="H88" s="75"/>
      <c r="I88" s="75"/>
      <c r="J88" s="75"/>
      <c r="K88" s="195"/>
      <c r="L88" s="195"/>
      <c r="M88" s="76"/>
      <c r="N88" s="2"/>
      <c r="O88" s="2"/>
      <c r="P88" s="2"/>
      <c r="Q88" s="2"/>
      <c r="R88" s="2"/>
    </row>
    <row r="89" spans="1:18" ht="15">
      <c r="A89" s="2"/>
      <c r="B89" s="74"/>
      <c r="C89" s="75"/>
      <c r="D89" s="75"/>
      <c r="E89" s="75"/>
      <c r="F89" s="75"/>
      <c r="G89" s="75"/>
      <c r="H89" s="75"/>
      <c r="I89" s="75"/>
      <c r="J89" s="75"/>
      <c r="K89" s="195"/>
      <c r="L89" s="195"/>
      <c r="M89" s="76"/>
      <c r="N89" s="2"/>
      <c r="O89" s="2"/>
      <c r="P89" s="2"/>
      <c r="Q89" s="2"/>
      <c r="R89" s="2"/>
    </row>
    <row r="90" spans="1:18" ht="15">
      <c r="A90" s="2"/>
      <c r="B90" s="74"/>
      <c r="C90" s="75"/>
      <c r="D90" s="75"/>
      <c r="E90" s="75"/>
      <c r="F90" s="75"/>
      <c r="G90" s="75"/>
      <c r="H90" s="75"/>
      <c r="I90" s="75"/>
      <c r="J90" s="75"/>
      <c r="K90" s="195"/>
      <c r="L90" s="195"/>
      <c r="M90" s="76"/>
      <c r="N90" s="2"/>
      <c r="O90" s="2"/>
      <c r="P90" s="2"/>
      <c r="Q90" s="2"/>
      <c r="R90" s="2"/>
    </row>
    <row r="91" spans="1:18" ht="15">
      <c r="A91" s="2"/>
      <c r="B91" s="74"/>
      <c r="C91" s="75"/>
      <c r="D91" s="75"/>
      <c r="E91" s="75"/>
      <c r="F91" s="75"/>
      <c r="G91" s="75"/>
      <c r="H91" s="75"/>
      <c r="I91" s="75"/>
      <c r="J91" s="75"/>
      <c r="K91" s="195"/>
      <c r="L91" s="195"/>
      <c r="M91" s="75"/>
      <c r="N91" s="2"/>
      <c r="O91" s="2"/>
      <c r="P91" s="2"/>
      <c r="Q91" s="2"/>
      <c r="R91" s="2"/>
    </row>
    <row r="92" spans="1:18" ht="15">
      <c r="A92" s="2"/>
      <c r="B92" s="74"/>
      <c r="C92" s="75"/>
      <c r="D92" s="75"/>
      <c r="E92" s="75"/>
      <c r="F92" s="75"/>
      <c r="G92" s="75"/>
      <c r="H92" s="75"/>
      <c r="I92" s="75"/>
      <c r="J92" s="75"/>
      <c r="K92" s="195"/>
      <c r="L92" s="195"/>
      <c r="M92" s="75"/>
      <c r="N92" s="2"/>
      <c r="O92" s="2"/>
      <c r="P92" s="2"/>
      <c r="Q92" s="2"/>
      <c r="R92" s="2"/>
    </row>
    <row r="93" spans="1:18" ht="15">
      <c r="A93" s="2"/>
      <c r="B93" s="71"/>
      <c r="C93" s="75"/>
      <c r="D93" s="75"/>
      <c r="E93" s="75"/>
      <c r="F93" s="75"/>
      <c r="G93" s="75"/>
      <c r="H93" s="75"/>
      <c r="I93" s="75"/>
      <c r="J93" s="75"/>
      <c r="K93" s="195"/>
      <c r="L93" s="195"/>
      <c r="M93" s="75"/>
      <c r="N93" s="2"/>
      <c r="O93" s="2"/>
      <c r="P93" s="2"/>
      <c r="Q93" s="2"/>
      <c r="R93" s="2"/>
    </row>
    <row r="94" spans="1:18" ht="15.75">
      <c r="A94" s="77"/>
      <c r="B94" s="71"/>
      <c r="C94" s="75"/>
      <c r="D94" s="75"/>
      <c r="E94" s="75"/>
      <c r="F94" s="75"/>
      <c r="G94" s="75"/>
      <c r="H94" s="75"/>
      <c r="I94" s="75"/>
      <c r="J94" s="75"/>
      <c r="K94" s="195"/>
      <c r="L94" s="195"/>
      <c r="M94" s="76"/>
      <c r="N94" s="2"/>
      <c r="O94" s="2"/>
      <c r="P94" s="2"/>
      <c r="Q94" s="2"/>
      <c r="R94" s="2"/>
    </row>
    <row r="95" spans="1:18" ht="15.75">
      <c r="A95" s="77"/>
      <c r="B95" s="71"/>
      <c r="C95" s="75"/>
      <c r="D95" s="75"/>
      <c r="E95" s="75"/>
      <c r="F95" s="75"/>
      <c r="G95" s="75"/>
      <c r="H95" s="75"/>
      <c r="I95" s="75"/>
      <c r="J95" s="75"/>
      <c r="K95" s="195"/>
      <c r="L95" s="195"/>
      <c r="M95" s="76"/>
      <c r="N95" s="2"/>
      <c r="O95" s="2"/>
      <c r="P95" s="2"/>
      <c r="Q95" s="2"/>
      <c r="R95" s="2"/>
    </row>
    <row r="96" spans="1:18" ht="15.75">
      <c r="A96" s="77"/>
      <c r="B96" s="71"/>
      <c r="C96" s="75"/>
      <c r="D96" s="75"/>
      <c r="E96" s="75"/>
      <c r="F96" s="75"/>
      <c r="G96" s="75"/>
      <c r="H96" s="75"/>
      <c r="I96" s="75"/>
      <c r="J96" s="75"/>
      <c r="K96" s="195"/>
      <c r="L96" s="195"/>
      <c r="M96" s="76"/>
      <c r="N96" s="2"/>
      <c r="O96" s="2"/>
      <c r="P96" s="2"/>
      <c r="Q96" s="2"/>
      <c r="R96" s="2"/>
    </row>
    <row r="97" spans="1:18" ht="15">
      <c r="A97" s="2"/>
      <c r="B97" s="71"/>
      <c r="C97" s="75"/>
      <c r="D97" s="75"/>
      <c r="E97" s="75"/>
      <c r="F97" s="75"/>
      <c r="G97" s="75"/>
      <c r="H97" s="75"/>
      <c r="I97" s="75"/>
      <c r="J97" s="75"/>
      <c r="K97" s="195"/>
      <c r="L97" s="195"/>
      <c r="M97" s="76"/>
      <c r="N97" s="2"/>
      <c r="O97" s="2"/>
      <c r="P97" s="2"/>
      <c r="Q97" s="2"/>
      <c r="R97" s="2"/>
    </row>
    <row r="98" spans="1:18" ht="15.75">
      <c r="A98" s="77"/>
      <c r="B98" s="74"/>
      <c r="C98" s="75"/>
      <c r="D98" s="75"/>
      <c r="E98" s="75"/>
      <c r="F98" s="75"/>
      <c r="G98" s="75"/>
      <c r="H98" s="75"/>
      <c r="I98" s="75"/>
      <c r="J98" s="75"/>
      <c r="K98" s="195"/>
      <c r="L98" s="195"/>
      <c r="M98" s="76"/>
      <c r="N98" s="2"/>
      <c r="O98" s="2"/>
      <c r="P98" s="2"/>
      <c r="Q98" s="2"/>
      <c r="R98" s="2"/>
    </row>
    <row r="99" spans="1:18" ht="15">
      <c r="A99" s="2"/>
      <c r="B99" s="74"/>
      <c r="C99" s="75"/>
      <c r="D99" s="75"/>
      <c r="E99" s="75"/>
      <c r="F99" s="75"/>
      <c r="G99" s="75"/>
      <c r="H99" s="75"/>
      <c r="I99" s="75"/>
      <c r="J99" s="75"/>
      <c r="K99" s="195"/>
      <c r="L99" s="195"/>
      <c r="M99" s="76"/>
      <c r="N99" s="2"/>
      <c r="O99" s="2"/>
      <c r="P99" s="2"/>
      <c r="Q99" s="2"/>
      <c r="R99" s="2"/>
    </row>
    <row r="100" spans="1:18" ht="15">
      <c r="A100" s="2"/>
      <c r="B100" s="74"/>
      <c r="C100" s="75"/>
      <c r="D100" s="75"/>
      <c r="E100" s="75"/>
      <c r="F100" s="75"/>
      <c r="G100" s="75"/>
      <c r="H100" s="75"/>
      <c r="I100" s="75"/>
      <c r="J100" s="75"/>
      <c r="K100" s="195"/>
      <c r="L100" s="195"/>
      <c r="M100" s="76"/>
      <c r="N100" s="2"/>
      <c r="O100" s="2"/>
      <c r="P100" s="2"/>
      <c r="Q100" s="2"/>
      <c r="R100" s="2"/>
    </row>
    <row r="101" spans="1:18" ht="15">
      <c r="A101" s="2"/>
      <c r="B101" s="78"/>
      <c r="C101" s="75"/>
      <c r="D101" s="75"/>
      <c r="E101" s="75"/>
      <c r="F101" s="75"/>
      <c r="G101" s="75"/>
      <c r="H101" s="75"/>
      <c r="I101" s="75"/>
      <c r="J101" s="75"/>
      <c r="K101" s="195"/>
      <c r="L101" s="195"/>
      <c r="M101" s="76"/>
      <c r="N101" s="2"/>
      <c r="O101" s="2"/>
      <c r="P101" s="2"/>
      <c r="Q101" s="2"/>
      <c r="R101" s="2"/>
    </row>
    <row r="102" spans="1:18" ht="15">
      <c r="A102" s="2"/>
      <c r="B102" s="78"/>
      <c r="C102" s="75"/>
      <c r="D102" s="75"/>
      <c r="E102" s="75"/>
      <c r="F102" s="75"/>
      <c r="G102" s="75"/>
      <c r="H102" s="75"/>
      <c r="I102" s="75"/>
      <c r="J102" s="75"/>
      <c r="K102" s="195"/>
      <c r="L102" s="195"/>
      <c r="M102" s="76"/>
      <c r="N102" s="2"/>
      <c r="O102" s="2"/>
      <c r="P102" s="2"/>
      <c r="Q102" s="2"/>
      <c r="R102" s="2"/>
    </row>
    <row r="103" spans="1:18" ht="15">
      <c r="A103" s="2"/>
      <c r="B103" s="78"/>
      <c r="C103" s="75"/>
      <c r="D103" s="75"/>
      <c r="E103" s="75"/>
      <c r="F103" s="75"/>
      <c r="G103" s="75"/>
      <c r="H103" s="75"/>
      <c r="I103" s="75"/>
      <c r="J103" s="75"/>
      <c r="K103" s="195"/>
      <c r="L103" s="195"/>
      <c r="M103" s="76"/>
      <c r="N103" s="2"/>
      <c r="O103" s="2"/>
      <c r="P103" s="2"/>
      <c r="Q103" s="2"/>
      <c r="R103" s="2"/>
    </row>
    <row r="104" spans="1:18" ht="15">
      <c r="A104" s="2"/>
      <c r="B104" s="78"/>
      <c r="C104" s="75"/>
      <c r="D104" s="75"/>
      <c r="E104" s="75"/>
      <c r="F104" s="75"/>
      <c r="G104" s="75"/>
      <c r="H104" s="75"/>
      <c r="I104" s="75"/>
      <c r="J104" s="75"/>
      <c r="K104" s="195"/>
      <c r="L104" s="195"/>
      <c r="M104" s="76"/>
      <c r="N104" s="2"/>
      <c r="O104" s="2"/>
      <c r="P104" s="2"/>
      <c r="Q104" s="2"/>
      <c r="R104" s="2"/>
    </row>
    <row r="105" spans="1:18" ht="15">
      <c r="A105" s="2"/>
      <c r="B105" s="78"/>
      <c r="C105" s="75"/>
      <c r="D105" s="75"/>
      <c r="E105" s="75"/>
      <c r="F105" s="75"/>
      <c r="G105" s="75"/>
      <c r="H105" s="75"/>
      <c r="I105" s="75"/>
      <c r="J105" s="75"/>
      <c r="K105" s="195"/>
      <c r="L105" s="195"/>
      <c r="M105" s="76"/>
      <c r="N105" s="2"/>
      <c r="O105" s="2"/>
      <c r="P105" s="2"/>
      <c r="Q105" s="2"/>
      <c r="R105" s="2"/>
    </row>
    <row r="106" spans="1:18" ht="15">
      <c r="A106" s="2"/>
      <c r="B106" s="78"/>
      <c r="C106" s="75"/>
      <c r="D106" s="75"/>
      <c r="E106" s="75"/>
      <c r="F106" s="75"/>
      <c r="G106" s="75"/>
      <c r="H106" s="75"/>
      <c r="I106" s="75"/>
      <c r="J106" s="75"/>
      <c r="K106" s="195"/>
      <c r="L106" s="195"/>
      <c r="M106" s="76"/>
      <c r="N106" s="2"/>
      <c r="O106" s="2"/>
      <c r="P106" s="2"/>
      <c r="Q106" s="2"/>
      <c r="R106" s="2"/>
    </row>
    <row r="107" spans="1:18" ht="15">
      <c r="A107" s="2"/>
      <c r="B107" s="78"/>
      <c r="C107" s="75"/>
      <c r="D107" s="75"/>
      <c r="E107" s="75"/>
      <c r="F107" s="75"/>
      <c r="G107" s="75"/>
      <c r="H107" s="75"/>
      <c r="I107" s="75"/>
      <c r="J107" s="75"/>
      <c r="K107" s="195"/>
      <c r="L107" s="195"/>
      <c r="M107" s="76"/>
      <c r="N107" s="2"/>
      <c r="O107" s="2"/>
      <c r="P107" s="2"/>
      <c r="Q107" s="2"/>
      <c r="R107" s="2"/>
    </row>
    <row r="108" spans="1:18" ht="15">
      <c r="A108" s="2"/>
      <c r="B108" s="78"/>
      <c r="C108" s="75"/>
      <c r="D108" s="75"/>
      <c r="E108" s="75"/>
      <c r="F108" s="75"/>
      <c r="G108" s="75"/>
      <c r="H108" s="75"/>
      <c r="I108" s="75"/>
      <c r="J108" s="75"/>
      <c r="K108" s="195"/>
      <c r="L108" s="195"/>
      <c r="M108" s="76"/>
      <c r="N108" s="2"/>
      <c r="O108" s="2"/>
      <c r="P108" s="2"/>
      <c r="Q108" s="2"/>
      <c r="R108" s="2"/>
    </row>
    <row r="109" spans="1:18" ht="15">
      <c r="A109" s="2"/>
      <c r="B109" s="78"/>
      <c r="C109" s="75"/>
      <c r="D109" s="75"/>
      <c r="E109" s="75"/>
      <c r="F109" s="75"/>
      <c r="G109" s="75"/>
      <c r="H109" s="75"/>
      <c r="I109" s="75"/>
      <c r="J109" s="75"/>
      <c r="K109" s="195"/>
      <c r="L109" s="195"/>
      <c r="M109" s="76"/>
      <c r="N109" s="2"/>
      <c r="O109" s="2"/>
      <c r="P109" s="2"/>
      <c r="Q109" s="2"/>
      <c r="R109" s="2"/>
    </row>
    <row r="110" spans="1:18" ht="15">
      <c r="A110" s="2"/>
      <c r="B110" s="2"/>
      <c r="C110" s="75"/>
      <c r="D110" s="75"/>
      <c r="E110" s="75"/>
      <c r="F110" s="75"/>
      <c r="G110" s="75"/>
      <c r="H110" s="75"/>
      <c r="I110" s="75"/>
      <c r="J110" s="75"/>
      <c r="K110" s="195"/>
      <c r="L110" s="195"/>
      <c r="M110" s="76"/>
      <c r="N110" s="2"/>
      <c r="O110" s="2"/>
      <c r="P110" s="2"/>
      <c r="Q110" s="2"/>
      <c r="R110" s="2"/>
    </row>
    <row r="111" spans="1:18" ht="15.75">
      <c r="A111" s="77"/>
      <c r="B111" s="2"/>
      <c r="C111" s="75"/>
      <c r="D111" s="75"/>
      <c r="E111" s="75"/>
      <c r="F111" s="75"/>
      <c r="G111" s="75"/>
      <c r="H111" s="75"/>
      <c r="I111" s="75"/>
      <c r="J111" s="75"/>
      <c r="K111" s="195"/>
      <c r="L111" s="195"/>
      <c r="M111" s="76"/>
      <c r="N111" s="2"/>
      <c r="O111" s="2"/>
      <c r="P111" s="2"/>
      <c r="Q111" s="2"/>
      <c r="R111" s="2"/>
    </row>
    <row r="112" spans="1:18" ht="15">
      <c r="A112" s="2"/>
      <c r="B112" s="2"/>
      <c r="C112" s="75"/>
      <c r="D112" s="75"/>
      <c r="E112" s="75"/>
      <c r="F112" s="75"/>
      <c r="G112" s="75"/>
      <c r="H112" s="75"/>
      <c r="I112" s="75"/>
      <c r="J112" s="75"/>
      <c r="K112" s="195"/>
      <c r="L112" s="195"/>
      <c r="M112" s="76"/>
      <c r="N112" s="2"/>
      <c r="O112" s="2"/>
      <c r="P112" s="2"/>
      <c r="Q112" s="2"/>
      <c r="R112" s="2"/>
    </row>
    <row r="113" spans="1:18" ht="15">
      <c r="A113" s="2"/>
      <c r="B113" s="2"/>
      <c r="C113" s="75"/>
      <c r="D113" s="75"/>
      <c r="E113" s="75"/>
      <c r="F113" s="75"/>
      <c r="G113" s="75"/>
      <c r="H113" s="75"/>
      <c r="I113" s="75"/>
      <c r="J113" s="75"/>
      <c r="K113" s="195"/>
      <c r="L113" s="195"/>
      <c r="M113" s="76"/>
      <c r="N113" s="2"/>
      <c r="O113" s="2"/>
      <c r="P113" s="2"/>
      <c r="Q113" s="2"/>
      <c r="R113" s="2"/>
    </row>
    <row r="114" spans="1:18" ht="15.75">
      <c r="A114" s="77"/>
      <c r="B114" s="2"/>
      <c r="C114" s="75"/>
      <c r="D114" s="75"/>
      <c r="E114" s="75"/>
      <c r="F114" s="75"/>
      <c r="G114" s="75"/>
      <c r="H114" s="75"/>
      <c r="I114" s="75"/>
      <c r="J114" s="75"/>
      <c r="K114" s="195"/>
      <c r="L114" s="195"/>
      <c r="M114" s="76"/>
      <c r="N114" s="2"/>
      <c r="O114" s="2"/>
      <c r="P114" s="2"/>
      <c r="Q114" s="2"/>
      <c r="R114" s="2"/>
    </row>
    <row r="115" spans="1:18" ht="15.75">
      <c r="A115" s="77"/>
      <c r="B115" s="2"/>
      <c r="C115" s="75"/>
      <c r="D115" s="75"/>
      <c r="E115" s="75"/>
      <c r="F115" s="75"/>
      <c r="G115" s="75"/>
      <c r="H115" s="75"/>
      <c r="I115" s="75"/>
      <c r="J115" s="75"/>
      <c r="K115" s="195"/>
      <c r="L115" s="195"/>
      <c r="M115" s="76"/>
      <c r="N115" s="2"/>
      <c r="O115" s="2"/>
      <c r="P115" s="2"/>
      <c r="Q115" s="2"/>
      <c r="R115" s="2"/>
    </row>
    <row r="116" spans="1:18" ht="15.75">
      <c r="A116" s="77"/>
      <c r="B116" s="78"/>
      <c r="C116" s="75"/>
      <c r="D116" s="75"/>
      <c r="E116" s="75"/>
      <c r="F116" s="75"/>
      <c r="G116" s="75"/>
      <c r="H116" s="75"/>
      <c r="I116" s="75"/>
      <c r="J116" s="75"/>
      <c r="K116" s="195"/>
      <c r="L116" s="195"/>
      <c r="M116" s="76"/>
      <c r="N116" s="2"/>
      <c r="O116" s="2"/>
      <c r="P116" s="2"/>
      <c r="Q116" s="2"/>
      <c r="R116" s="2"/>
    </row>
    <row r="117" spans="1:18" ht="15">
      <c r="A117" s="2"/>
      <c r="B117" s="78"/>
      <c r="C117" s="75"/>
      <c r="D117" s="75"/>
      <c r="E117" s="75"/>
      <c r="F117" s="75"/>
      <c r="G117" s="75"/>
      <c r="H117" s="75"/>
      <c r="I117" s="75"/>
      <c r="J117" s="75"/>
      <c r="K117" s="195"/>
      <c r="L117" s="195"/>
      <c r="M117" s="76"/>
      <c r="N117" s="2"/>
      <c r="O117" s="2"/>
      <c r="P117" s="2"/>
      <c r="Q117" s="2"/>
      <c r="R117" s="2"/>
    </row>
    <row r="118" spans="1:18" ht="15">
      <c r="A118" s="2"/>
      <c r="B118" s="78"/>
      <c r="C118" s="75"/>
      <c r="D118" s="75"/>
      <c r="E118" s="75"/>
      <c r="F118" s="75"/>
      <c r="G118" s="75"/>
      <c r="H118" s="75"/>
      <c r="I118" s="75"/>
      <c r="J118" s="75"/>
      <c r="K118" s="195"/>
      <c r="L118" s="195"/>
      <c r="M118" s="76"/>
      <c r="N118" s="2"/>
      <c r="O118" s="2"/>
      <c r="P118" s="2"/>
      <c r="Q118" s="2"/>
      <c r="R118" s="2"/>
    </row>
    <row r="119" spans="1:18" ht="15">
      <c r="A119" s="2"/>
      <c r="B119" s="78"/>
      <c r="C119" s="75"/>
      <c r="D119" s="75"/>
      <c r="E119" s="75"/>
      <c r="F119" s="75"/>
      <c r="G119" s="75"/>
      <c r="H119" s="75"/>
      <c r="I119" s="75"/>
      <c r="J119" s="75"/>
      <c r="K119" s="195"/>
      <c r="L119" s="195"/>
      <c r="M119" s="76"/>
      <c r="N119" s="2"/>
      <c r="O119" s="2"/>
      <c r="P119" s="2"/>
      <c r="Q119" s="2"/>
      <c r="R119" s="2"/>
    </row>
    <row r="120" spans="1:18" ht="15">
      <c r="A120" s="2"/>
      <c r="B120" s="78"/>
      <c r="C120" s="75"/>
      <c r="D120" s="75"/>
      <c r="E120" s="75"/>
      <c r="F120" s="75"/>
      <c r="G120" s="75"/>
      <c r="H120" s="75"/>
      <c r="I120" s="75"/>
      <c r="J120" s="75"/>
      <c r="K120" s="195"/>
      <c r="L120" s="195"/>
      <c r="M120" s="76"/>
      <c r="N120" s="2"/>
      <c r="O120" s="2"/>
      <c r="P120" s="2"/>
      <c r="Q120" s="2"/>
      <c r="R120" s="2"/>
    </row>
    <row r="121" spans="1:18" ht="15">
      <c r="A121" s="2"/>
      <c r="B121" s="78"/>
      <c r="C121" s="75"/>
      <c r="D121" s="75"/>
      <c r="E121" s="75"/>
      <c r="F121" s="75"/>
      <c r="G121" s="75"/>
      <c r="H121" s="75"/>
      <c r="I121" s="75"/>
      <c r="J121" s="75"/>
      <c r="K121" s="195"/>
      <c r="L121" s="195"/>
      <c r="M121" s="76"/>
      <c r="N121" s="2"/>
      <c r="O121" s="2"/>
      <c r="P121" s="2"/>
      <c r="Q121" s="2"/>
      <c r="R121" s="2"/>
    </row>
    <row r="122" spans="1:18" ht="15">
      <c r="A122" s="2"/>
      <c r="B122" s="78"/>
      <c r="C122" s="75"/>
      <c r="D122" s="75"/>
      <c r="E122" s="75"/>
      <c r="F122" s="75"/>
      <c r="G122" s="75"/>
      <c r="H122" s="75"/>
      <c r="I122" s="75"/>
      <c r="J122" s="75"/>
      <c r="K122" s="195"/>
      <c r="L122" s="195"/>
      <c r="M122" s="76"/>
      <c r="N122" s="2"/>
      <c r="O122" s="2"/>
      <c r="P122" s="2"/>
      <c r="Q122" s="2"/>
      <c r="R122" s="2"/>
    </row>
    <row r="123" spans="1:18" ht="15">
      <c r="A123" s="2"/>
      <c r="B123" s="78"/>
      <c r="C123" s="75"/>
      <c r="D123" s="75"/>
      <c r="E123" s="75"/>
      <c r="F123" s="75"/>
      <c r="G123" s="75"/>
      <c r="H123" s="75"/>
      <c r="I123" s="75"/>
      <c r="J123" s="75"/>
      <c r="K123" s="195"/>
      <c r="L123" s="195"/>
      <c r="M123" s="76"/>
      <c r="N123" s="2"/>
      <c r="O123" s="2"/>
      <c r="P123" s="2"/>
      <c r="Q123" s="2"/>
      <c r="R123" s="2"/>
    </row>
    <row r="124" spans="1:18" ht="15">
      <c r="A124" s="2"/>
      <c r="B124" s="78"/>
      <c r="C124" s="75"/>
      <c r="D124" s="75"/>
      <c r="E124" s="75"/>
      <c r="F124" s="75"/>
      <c r="G124" s="75"/>
      <c r="H124" s="75"/>
      <c r="I124" s="75"/>
      <c r="J124" s="75"/>
      <c r="K124" s="195"/>
      <c r="L124" s="195"/>
      <c r="M124" s="76"/>
      <c r="N124" s="2"/>
      <c r="O124" s="2"/>
      <c r="P124" s="2"/>
      <c r="Q124" s="2"/>
      <c r="R124" s="2"/>
    </row>
    <row r="125" spans="1:18" ht="15">
      <c r="A125" s="2"/>
      <c r="B125" s="78"/>
      <c r="C125" s="75"/>
      <c r="D125" s="75"/>
      <c r="E125" s="75"/>
      <c r="F125" s="75"/>
      <c r="G125" s="75"/>
      <c r="H125" s="75"/>
      <c r="I125" s="75"/>
      <c r="J125" s="75"/>
      <c r="K125" s="195"/>
      <c r="L125" s="195"/>
      <c r="M125" s="76"/>
      <c r="N125" s="2"/>
      <c r="O125" s="2"/>
      <c r="P125" s="2"/>
      <c r="Q125" s="2"/>
      <c r="R125" s="2"/>
    </row>
    <row r="126" spans="1:18" ht="15">
      <c r="A126" s="2"/>
      <c r="B126" s="78"/>
      <c r="C126" s="75"/>
      <c r="D126" s="75"/>
      <c r="E126" s="75"/>
      <c r="F126" s="75"/>
      <c r="G126" s="75"/>
      <c r="H126" s="75"/>
      <c r="I126" s="75"/>
      <c r="J126" s="75"/>
      <c r="K126" s="195"/>
      <c r="L126" s="195"/>
      <c r="M126" s="76"/>
      <c r="N126" s="2"/>
      <c r="O126" s="2"/>
      <c r="P126" s="2"/>
      <c r="Q126" s="2"/>
      <c r="R126" s="2"/>
    </row>
    <row r="127" spans="1:18" ht="15">
      <c r="A127" s="2"/>
      <c r="B127" s="78"/>
      <c r="C127" s="75"/>
      <c r="D127" s="75"/>
      <c r="E127" s="75"/>
      <c r="F127" s="75"/>
      <c r="G127" s="75"/>
      <c r="H127" s="75"/>
      <c r="I127" s="75"/>
      <c r="J127" s="75"/>
      <c r="K127" s="195"/>
      <c r="L127" s="195"/>
      <c r="M127" s="76"/>
      <c r="N127" s="2"/>
      <c r="O127" s="2"/>
      <c r="P127" s="2"/>
      <c r="Q127" s="2"/>
      <c r="R127" s="2"/>
    </row>
    <row r="128" spans="1:18" ht="15">
      <c r="A128" s="2"/>
      <c r="B128" s="2"/>
      <c r="C128" s="75"/>
      <c r="D128" s="75"/>
      <c r="E128" s="75"/>
      <c r="F128" s="75"/>
      <c r="G128" s="75"/>
      <c r="H128" s="75"/>
      <c r="I128" s="75"/>
      <c r="J128" s="75"/>
      <c r="K128" s="195"/>
      <c r="L128" s="195"/>
      <c r="M128" s="76"/>
      <c r="N128" s="2"/>
      <c r="O128" s="2"/>
      <c r="P128" s="2"/>
      <c r="Q128" s="2"/>
      <c r="R128" s="2"/>
    </row>
    <row r="129" spans="1:18" ht="15.75">
      <c r="A129" s="77"/>
      <c r="B129" s="2"/>
      <c r="C129" s="75"/>
      <c r="D129" s="75"/>
      <c r="E129" s="75"/>
      <c r="F129" s="75"/>
      <c r="G129" s="75"/>
      <c r="H129" s="75"/>
      <c r="I129" s="75"/>
      <c r="J129" s="75"/>
      <c r="K129" s="195"/>
      <c r="L129" s="195"/>
      <c r="M129" s="76"/>
      <c r="N129" s="2"/>
      <c r="O129" s="2"/>
      <c r="P129" s="2"/>
      <c r="Q129" s="2"/>
      <c r="R129" s="2"/>
    </row>
    <row r="130" spans="1:18" ht="15">
      <c r="A130" s="2"/>
      <c r="B130" s="2"/>
      <c r="C130" s="75"/>
      <c r="D130" s="75"/>
      <c r="E130" s="75"/>
      <c r="F130" s="75"/>
      <c r="G130" s="75"/>
      <c r="H130" s="75"/>
      <c r="I130" s="75"/>
      <c r="J130" s="75"/>
      <c r="K130" s="195"/>
      <c r="L130" s="195"/>
      <c r="M130" s="76"/>
      <c r="N130" s="2"/>
      <c r="O130" s="2"/>
      <c r="P130" s="2"/>
      <c r="Q130" s="2"/>
      <c r="R130" s="2"/>
    </row>
    <row r="131" spans="1:18" ht="15">
      <c r="A131" s="2"/>
      <c r="B131" s="2"/>
      <c r="C131" s="75"/>
      <c r="D131" s="75"/>
      <c r="E131" s="75"/>
      <c r="F131" s="75"/>
      <c r="G131" s="75"/>
      <c r="H131" s="75"/>
      <c r="I131" s="75"/>
      <c r="J131" s="75"/>
      <c r="K131" s="195"/>
      <c r="L131" s="195"/>
      <c r="M131" s="76"/>
      <c r="N131" s="2"/>
      <c r="O131" s="2"/>
      <c r="P131" s="2"/>
      <c r="Q131" s="2"/>
      <c r="R131" s="2"/>
    </row>
    <row r="132" spans="1:18" ht="15.75">
      <c r="A132" s="77"/>
      <c r="B132" s="78"/>
      <c r="C132" s="75"/>
      <c r="D132" s="75"/>
      <c r="E132" s="75"/>
      <c r="F132" s="75"/>
      <c r="G132" s="75"/>
      <c r="H132" s="75"/>
      <c r="I132" s="75"/>
      <c r="J132" s="75"/>
      <c r="K132" s="195"/>
      <c r="L132" s="195"/>
      <c r="M132" s="76"/>
      <c r="N132" s="2"/>
      <c r="O132" s="2"/>
      <c r="P132" s="2"/>
      <c r="Q132" s="2"/>
      <c r="R132" s="2"/>
    </row>
    <row r="133" spans="1:18" ht="15">
      <c r="A133" s="2"/>
      <c r="B133" s="78"/>
      <c r="C133" s="75"/>
      <c r="D133" s="75"/>
      <c r="E133" s="75"/>
      <c r="F133" s="75"/>
      <c r="G133" s="75"/>
      <c r="H133" s="75"/>
      <c r="I133" s="75"/>
      <c r="J133" s="75"/>
      <c r="K133" s="195"/>
      <c r="L133" s="195"/>
      <c r="M133" s="76"/>
      <c r="N133" s="2"/>
      <c r="O133" s="2"/>
      <c r="P133" s="2"/>
      <c r="Q133" s="2"/>
      <c r="R133" s="2"/>
    </row>
    <row r="134" spans="1:18" ht="15">
      <c r="A134" s="2"/>
      <c r="B134" s="78"/>
      <c r="C134" s="75"/>
      <c r="D134" s="75"/>
      <c r="E134" s="75"/>
      <c r="F134" s="75"/>
      <c r="G134" s="75"/>
      <c r="H134" s="75"/>
      <c r="I134" s="75"/>
      <c r="J134" s="75"/>
      <c r="K134" s="195"/>
      <c r="L134" s="195"/>
      <c r="M134" s="76"/>
      <c r="N134" s="2"/>
      <c r="O134" s="2"/>
      <c r="P134" s="2"/>
      <c r="Q134" s="2"/>
      <c r="R134" s="2"/>
    </row>
    <row r="135" spans="1:18" ht="15">
      <c r="A135" s="2"/>
      <c r="B135" s="2"/>
      <c r="C135" s="75"/>
      <c r="D135" s="75"/>
      <c r="E135" s="75"/>
      <c r="F135" s="75"/>
      <c r="G135" s="75"/>
      <c r="H135" s="75"/>
      <c r="I135" s="75"/>
      <c r="J135" s="75"/>
      <c r="K135" s="195"/>
      <c r="L135" s="195"/>
      <c r="M135" s="76"/>
      <c r="N135" s="2"/>
      <c r="O135" s="2"/>
      <c r="P135" s="2"/>
      <c r="Q135" s="2"/>
      <c r="R135" s="2"/>
    </row>
    <row r="136" spans="1:18" ht="15">
      <c r="A136" s="2"/>
      <c r="B136" s="2"/>
      <c r="C136" s="75"/>
      <c r="D136" s="75"/>
      <c r="E136" s="75"/>
      <c r="F136" s="75"/>
      <c r="G136" s="75"/>
      <c r="H136" s="75"/>
      <c r="I136" s="75"/>
      <c r="J136" s="75"/>
      <c r="K136" s="195"/>
      <c r="L136" s="195"/>
      <c r="M136" s="76"/>
      <c r="N136" s="2"/>
      <c r="O136" s="2"/>
      <c r="P136" s="2"/>
      <c r="Q136" s="2"/>
      <c r="R136" s="2"/>
    </row>
    <row r="137" spans="1:18" ht="15">
      <c r="A137" s="2"/>
      <c r="B137" s="2"/>
      <c r="C137" s="75"/>
      <c r="D137" s="75"/>
      <c r="E137" s="75"/>
      <c r="F137" s="75"/>
      <c r="G137" s="75"/>
      <c r="H137" s="75"/>
      <c r="I137" s="75"/>
      <c r="J137" s="75"/>
      <c r="K137" s="195"/>
      <c r="L137" s="195"/>
      <c r="M137" s="76"/>
      <c r="N137" s="2"/>
      <c r="O137" s="2"/>
      <c r="P137" s="2"/>
      <c r="Q137" s="2"/>
      <c r="R137" s="2"/>
    </row>
    <row r="138" spans="1:18" ht="15.75">
      <c r="A138" s="77"/>
      <c r="B138" s="2"/>
      <c r="C138" s="75"/>
      <c r="D138" s="75"/>
      <c r="E138" s="75"/>
      <c r="F138" s="75"/>
      <c r="G138" s="75"/>
      <c r="H138" s="75"/>
      <c r="I138" s="75"/>
      <c r="J138" s="75"/>
      <c r="K138" s="195"/>
      <c r="L138" s="195"/>
      <c r="M138" s="76"/>
      <c r="N138" s="2"/>
      <c r="O138" s="2"/>
      <c r="P138" s="2"/>
      <c r="Q138" s="2"/>
      <c r="R138" s="2"/>
    </row>
    <row r="139" spans="1:18" ht="15">
      <c r="A139" s="2"/>
      <c r="B139" s="2"/>
      <c r="C139" s="75"/>
      <c r="D139" s="75"/>
      <c r="E139" s="75"/>
      <c r="F139" s="75"/>
      <c r="G139" s="75"/>
      <c r="H139" s="75"/>
      <c r="I139" s="75"/>
      <c r="J139" s="75"/>
      <c r="K139" s="195"/>
      <c r="L139" s="195"/>
      <c r="M139" s="76"/>
      <c r="N139" s="2"/>
      <c r="O139" s="2"/>
      <c r="P139" s="2"/>
      <c r="Q139" s="2"/>
      <c r="R139" s="2"/>
    </row>
    <row r="140" spans="1:18" ht="15">
      <c r="A140" s="2"/>
      <c r="B140" s="2"/>
      <c r="C140" s="75"/>
      <c r="D140" s="75"/>
      <c r="E140" s="75"/>
      <c r="F140" s="75"/>
      <c r="G140" s="75"/>
      <c r="H140" s="75"/>
      <c r="I140" s="75"/>
      <c r="J140" s="75"/>
      <c r="K140" s="195"/>
      <c r="L140" s="195"/>
      <c r="M140" s="76"/>
      <c r="N140" s="2"/>
      <c r="O140" s="2"/>
      <c r="P140" s="2"/>
      <c r="Q140" s="2"/>
      <c r="R140" s="2"/>
    </row>
    <row r="141" spans="1:18" ht="15.75">
      <c r="A141" s="77"/>
      <c r="B141" s="77"/>
      <c r="C141" s="75"/>
      <c r="D141" s="75"/>
      <c r="E141" s="75"/>
      <c r="F141" s="75"/>
      <c r="G141" s="75"/>
      <c r="H141" s="75"/>
      <c r="I141" s="75"/>
      <c r="J141" s="75"/>
      <c r="K141" s="195"/>
      <c r="L141" s="195"/>
      <c r="M141" s="76"/>
      <c r="N141" s="2"/>
      <c r="O141" s="2"/>
      <c r="P141" s="2"/>
      <c r="Q141" s="2"/>
      <c r="R141" s="2"/>
    </row>
    <row r="142" spans="1:18" ht="15">
      <c r="A142" s="2"/>
      <c r="B142" s="2"/>
      <c r="C142" s="75"/>
      <c r="D142" s="75"/>
      <c r="E142" s="75"/>
      <c r="F142" s="75"/>
      <c r="G142" s="75"/>
      <c r="H142" s="75"/>
      <c r="I142" s="75"/>
      <c r="J142" s="75"/>
      <c r="K142" s="195"/>
      <c r="L142" s="195"/>
      <c r="M142" s="76"/>
      <c r="N142" s="2"/>
      <c r="O142" s="2"/>
      <c r="P142" s="2"/>
      <c r="Q142" s="2"/>
      <c r="R142" s="2"/>
    </row>
    <row r="143" spans="1:18" ht="15">
      <c r="A143" s="2"/>
      <c r="B143" s="2"/>
      <c r="C143" s="75"/>
      <c r="D143" s="75"/>
      <c r="E143" s="75"/>
      <c r="F143" s="75"/>
      <c r="G143" s="75"/>
      <c r="H143" s="75"/>
      <c r="I143" s="75"/>
      <c r="J143" s="75"/>
      <c r="K143" s="195"/>
      <c r="L143" s="195"/>
      <c r="M143" s="76"/>
      <c r="N143" s="2"/>
      <c r="O143" s="2"/>
      <c r="P143" s="2"/>
      <c r="Q143" s="2"/>
      <c r="R143" s="2"/>
    </row>
    <row r="144" spans="1:18" ht="15">
      <c r="A144" s="2"/>
      <c r="B144" s="2"/>
      <c r="C144" s="75"/>
      <c r="D144" s="75"/>
      <c r="E144" s="75"/>
      <c r="F144" s="75"/>
      <c r="G144" s="75"/>
      <c r="H144" s="75"/>
      <c r="I144" s="75"/>
      <c r="J144" s="75"/>
      <c r="K144" s="195"/>
      <c r="L144" s="195"/>
      <c r="M144" s="76"/>
      <c r="N144" s="2"/>
      <c r="O144" s="2"/>
      <c r="P144" s="2"/>
      <c r="Q144" s="2"/>
      <c r="R144" s="2"/>
    </row>
    <row r="145" spans="1:18" ht="15">
      <c r="A145" s="2"/>
      <c r="B145" s="2"/>
      <c r="C145" s="75"/>
      <c r="D145" s="75"/>
      <c r="E145" s="75"/>
      <c r="F145" s="75"/>
      <c r="G145" s="75"/>
      <c r="H145" s="75"/>
      <c r="I145" s="75"/>
      <c r="J145" s="75"/>
      <c r="K145" s="195"/>
      <c r="L145" s="195"/>
      <c r="M145" s="76"/>
      <c r="N145" s="2"/>
      <c r="O145" s="2"/>
      <c r="P145" s="2"/>
      <c r="Q145" s="2"/>
      <c r="R145" s="2"/>
    </row>
    <row r="146" spans="1:18" ht="15">
      <c r="A146" s="2"/>
      <c r="B146" s="2"/>
      <c r="C146" s="75"/>
      <c r="D146" s="75"/>
      <c r="E146" s="75"/>
      <c r="F146" s="75"/>
      <c r="G146" s="75"/>
      <c r="H146" s="75"/>
      <c r="I146" s="75"/>
      <c r="J146" s="75"/>
      <c r="K146" s="195"/>
      <c r="L146" s="195"/>
      <c r="M146" s="76"/>
      <c r="N146" s="2"/>
      <c r="O146" s="2"/>
      <c r="P146" s="2"/>
      <c r="Q146" s="2"/>
      <c r="R146" s="2"/>
    </row>
    <row r="147" spans="1:18" ht="15">
      <c r="A147" s="2"/>
      <c r="B147" s="2"/>
      <c r="C147" s="75"/>
      <c r="D147" s="75"/>
      <c r="E147" s="75"/>
      <c r="F147" s="75"/>
      <c r="G147" s="75"/>
      <c r="H147" s="75"/>
      <c r="I147" s="75"/>
      <c r="J147" s="75"/>
      <c r="K147" s="195"/>
      <c r="L147" s="195"/>
      <c r="M147" s="76"/>
      <c r="N147" s="2"/>
      <c r="O147" s="2"/>
      <c r="P147" s="2"/>
      <c r="Q147" s="2"/>
      <c r="R147" s="2"/>
    </row>
    <row r="148" spans="1:18" ht="15">
      <c r="A148" s="2"/>
      <c r="B148" s="2"/>
      <c r="C148" s="75"/>
      <c r="D148" s="75"/>
      <c r="E148" s="75"/>
      <c r="F148" s="75"/>
      <c r="G148" s="75"/>
      <c r="H148" s="75"/>
      <c r="I148" s="75"/>
      <c r="J148" s="75"/>
      <c r="K148" s="195"/>
      <c r="L148" s="195"/>
      <c r="M148" s="76"/>
      <c r="N148" s="2"/>
      <c r="O148" s="2"/>
      <c r="P148" s="2"/>
      <c r="Q148" s="2"/>
      <c r="R148" s="2"/>
    </row>
    <row r="149" spans="1:18" ht="15">
      <c r="A149" s="2"/>
      <c r="B149" s="2"/>
      <c r="C149" s="75"/>
      <c r="D149" s="75"/>
      <c r="E149" s="75"/>
      <c r="F149" s="75"/>
      <c r="G149" s="75"/>
      <c r="H149" s="75"/>
      <c r="I149" s="75"/>
      <c r="J149" s="75"/>
      <c r="K149" s="195"/>
      <c r="L149" s="195"/>
      <c r="M149" s="76"/>
      <c r="N149" s="2"/>
      <c r="O149" s="2"/>
      <c r="P149" s="2"/>
      <c r="Q149" s="2"/>
      <c r="R149" s="2"/>
    </row>
    <row r="150" spans="1:18" ht="15">
      <c r="A150" s="2"/>
      <c r="B150" s="2"/>
      <c r="C150" s="75"/>
      <c r="D150" s="75"/>
      <c r="E150" s="75"/>
      <c r="F150" s="75"/>
      <c r="G150" s="75"/>
      <c r="H150" s="75"/>
      <c r="I150" s="75"/>
      <c r="J150" s="75"/>
      <c r="K150" s="195"/>
      <c r="L150" s="195"/>
      <c r="M150" s="76"/>
      <c r="N150" s="2"/>
      <c r="O150" s="2"/>
      <c r="P150" s="2"/>
      <c r="Q150" s="2"/>
      <c r="R150" s="2"/>
    </row>
    <row r="151" spans="1:18" ht="15">
      <c r="A151" s="2"/>
      <c r="B151" s="2"/>
      <c r="C151" s="75"/>
      <c r="D151" s="75"/>
      <c r="E151" s="75"/>
      <c r="F151" s="75"/>
      <c r="G151" s="75"/>
      <c r="H151" s="75"/>
      <c r="I151" s="75"/>
      <c r="J151" s="75"/>
      <c r="K151" s="195"/>
      <c r="L151" s="195"/>
      <c r="M151" s="76"/>
      <c r="N151" s="2"/>
      <c r="O151" s="2"/>
      <c r="P151" s="2"/>
      <c r="Q151" s="2"/>
      <c r="R151" s="2"/>
    </row>
    <row r="152" spans="1:18" ht="15">
      <c r="A152" s="2"/>
      <c r="B152" s="2"/>
      <c r="C152" s="75"/>
      <c r="D152" s="75"/>
      <c r="E152" s="75"/>
      <c r="F152" s="75"/>
      <c r="G152" s="75"/>
      <c r="H152" s="75"/>
      <c r="I152" s="75"/>
      <c r="J152" s="75"/>
      <c r="K152" s="195"/>
      <c r="L152" s="195"/>
      <c r="M152" s="76"/>
      <c r="N152" s="2"/>
      <c r="O152" s="2"/>
      <c r="P152" s="2"/>
      <c r="Q152" s="2"/>
      <c r="R152" s="2"/>
    </row>
    <row r="153" spans="1:18" ht="15">
      <c r="A153" s="2"/>
      <c r="B153" s="2"/>
      <c r="C153" s="75"/>
      <c r="D153" s="75"/>
      <c r="E153" s="75"/>
      <c r="F153" s="75"/>
      <c r="G153" s="75"/>
      <c r="H153" s="75"/>
      <c r="I153" s="75"/>
      <c r="J153" s="75"/>
      <c r="K153" s="195"/>
      <c r="L153" s="195"/>
      <c r="M153" s="76"/>
      <c r="N153" s="2"/>
      <c r="O153" s="2"/>
      <c r="P153" s="2"/>
      <c r="Q153" s="2"/>
      <c r="R153" s="2"/>
    </row>
    <row r="154" spans="1:18" ht="15">
      <c r="A154" s="2"/>
      <c r="B154" s="2"/>
      <c r="C154" s="75"/>
      <c r="D154" s="75"/>
      <c r="E154" s="75"/>
      <c r="F154" s="75"/>
      <c r="G154" s="75"/>
      <c r="H154" s="75"/>
      <c r="I154" s="75"/>
      <c r="J154" s="75"/>
      <c r="K154" s="195"/>
      <c r="L154" s="195"/>
      <c r="M154" s="76"/>
      <c r="N154" s="2"/>
      <c r="O154" s="2"/>
      <c r="P154" s="2"/>
      <c r="Q154" s="2"/>
      <c r="R154" s="2"/>
    </row>
    <row r="155" spans="1:18" ht="15">
      <c r="A155" s="2"/>
      <c r="B155" s="2"/>
      <c r="C155" s="75"/>
      <c r="D155" s="75"/>
      <c r="E155" s="75"/>
      <c r="F155" s="75"/>
      <c r="G155" s="75"/>
      <c r="H155" s="75"/>
      <c r="I155" s="75"/>
      <c r="J155" s="75"/>
      <c r="K155" s="195"/>
      <c r="L155" s="195"/>
      <c r="M155" s="76"/>
      <c r="N155" s="2"/>
      <c r="O155" s="2"/>
      <c r="P155" s="2"/>
      <c r="Q155" s="2"/>
      <c r="R155" s="2"/>
    </row>
    <row r="156" spans="1:18" ht="15">
      <c r="A156" s="2"/>
      <c r="B156" s="2"/>
      <c r="C156" s="75"/>
      <c r="D156" s="75"/>
      <c r="E156" s="75"/>
      <c r="F156" s="75"/>
      <c r="G156" s="75"/>
      <c r="H156" s="75"/>
      <c r="I156" s="75"/>
      <c r="J156" s="75"/>
      <c r="K156" s="195"/>
      <c r="L156" s="195"/>
      <c r="M156" s="76"/>
      <c r="N156" s="2"/>
      <c r="O156" s="2"/>
      <c r="P156" s="2"/>
      <c r="Q156" s="2"/>
      <c r="R156" s="2"/>
    </row>
    <row r="157" spans="1:18" ht="15">
      <c r="A157" s="2"/>
      <c r="B157" s="2"/>
      <c r="C157" s="75"/>
      <c r="D157" s="75"/>
      <c r="E157" s="75"/>
      <c r="F157" s="75"/>
      <c r="G157" s="75"/>
      <c r="H157" s="75"/>
      <c r="I157" s="75"/>
      <c r="J157" s="75"/>
      <c r="K157" s="195"/>
      <c r="L157" s="195"/>
      <c r="M157" s="76"/>
      <c r="N157" s="2"/>
      <c r="O157" s="2"/>
      <c r="P157" s="2"/>
      <c r="Q157" s="2"/>
      <c r="R157" s="2"/>
    </row>
    <row r="158" spans="1:18" ht="15">
      <c r="A158" s="2"/>
      <c r="B158" s="2"/>
      <c r="C158" s="75"/>
      <c r="D158" s="75"/>
      <c r="E158" s="75"/>
      <c r="F158" s="75"/>
      <c r="G158" s="75"/>
      <c r="H158" s="75"/>
      <c r="I158" s="75"/>
      <c r="J158" s="75"/>
      <c r="K158" s="195"/>
      <c r="L158" s="195"/>
      <c r="M158" s="76"/>
      <c r="N158" s="2"/>
      <c r="O158" s="2"/>
      <c r="P158" s="2"/>
      <c r="Q158" s="2"/>
      <c r="R158" s="2"/>
    </row>
    <row r="159" spans="1:18" ht="15">
      <c r="A159" s="2"/>
      <c r="B159" s="2"/>
      <c r="C159" s="75"/>
      <c r="D159" s="75"/>
      <c r="E159" s="75"/>
      <c r="F159" s="75"/>
      <c r="G159" s="75"/>
      <c r="H159" s="75"/>
      <c r="I159" s="75"/>
      <c r="J159" s="75"/>
      <c r="K159" s="195"/>
      <c r="L159" s="195"/>
      <c r="M159" s="76"/>
      <c r="N159" s="2"/>
      <c r="O159" s="2"/>
      <c r="P159" s="2"/>
      <c r="Q159" s="2"/>
      <c r="R159" s="2"/>
    </row>
    <row r="160" spans="1:18" ht="15">
      <c r="A160" s="2"/>
      <c r="B160" s="2"/>
      <c r="C160" s="75"/>
      <c r="D160" s="75"/>
      <c r="E160" s="75"/>
      <c r="F160" s="75"/>
      <c r="G160" s="75"/>
      <c r="H160" s="75"/>
      <c r="I160" s="75"/>
      <c r="J160" s="75"/>
      <c r="K160" s="195"/>
      <c r="L160" s="195"/>
      <c r="M160" s="76"/>
      <c r="N160" s="2"/>
      <c r="O160" s="2"/>
      <c r="P160" s="2"/>
      <c r="Q160" s="2"/>
      <c r="R160" s="2"/>
    </row>
    <row r="161" spans="1:18" ht="15">
      <c r="A161" s="2"/>
      <c r="B161" s="2"/>
      <c r="C161" s="75"/>
      <c r="D161" s="75"/>
      <c r="E161" s="75"/>
      <c r="F161" s="75"/>
      <c r="G161" s="75"/>
      <c r="H161" s="75"/>
      <c r="I161" s="75"/>
      <c r="J161" s="75"/>
      <c r="K161" s="195"/>
      <c r="L161" s="195"/>
      <c r="M161" s="76"/>
      <c r="N161" s="2"/>
      <c r="O161" s="2"/>
      <c r="P161" s="2"/>
      <c r="Q161" s="2"/>
      <c r="R161" s="2"/>
    </row>
    <row r="162" spans="1:18" ht="15">
      <c r="A162" s="2"/>
      <c r="B162" s="2"/>
      <c r="C162" s="75"/>
      <c r="D162" s="75"/>
      <c r="E162" s="75"/>
      <c r="F162" s="75"/>
      <c r="G162" s="75"/>
      <c r="H162" s="75"/>
      <c r="I162" s="75"/>
      <c r="J162" s="75"/>
      <c r="K162" s="195"/>
      <c r="L162" s="195"/>
      <c r="M162" s="76"/>
      <c r="N162" s="2"/>
      <c r="O162" s="2"/>
      <c r="P162" s="2"/>
      <c r="Q162" s="2"/>
      <c r="R162" s="2"/>
    </row>
    <row r="163" spans="1:18" ht="15">
      <c r="A163" s="2"/>
      <c r="B163" s="2"/>
      <c r="C163" s="75"/>
      <c r="D163" s="75"/>
      <c r="E163" s="75"/>
      <c r="F163" s="75"/>
      <c r="G163" s="75"/>
      <c r="H163" s="75"/>
      <c r="I163" s="75"/>
      <c r="J163" s="75"/>
      <c r="K163" s="195"/>
      <c r="L163" s="195"/>
      <c r="M163" s="76"/>
      <c r="N163" s="2"/>
      <c r="O163" s="2"/>
      <c r="P163" s="2"/>
      <c r="Q163" s="2"/>
      <c r="R163" s="2"/>
    </row>
    <row r="164" spans="1:18" ht="15">
      <c r="A164" s="2"/>
      <c r="B164" s="2"/>
      <c r="C164" s="75"/>
      <c r="D164" s="75"/>
      <c r="E164" s="75"/>
      <c r="F164" s="75"/>
      <c r="G164" s="75"/>
      <c r="H164" s="75"/>
      <c r="I164" s="75"/>
      <c r="J164" s="75"/>
      <c r="K164" s="195"/>
      <c r="L164" s="195"/>
      <c r="M164" s="76"/>
      <c r="N164" s="2"/>
      <c r="O164" s="2"/>
      <c r="P164" s="2"/>
      <c r="Q164" s="2"/>
      <c r="R164" s="2"/>
    </row>
    <row r="165" spans="1:18" ht="15">
      <c r="A165" s="2"/>
      <c r="B165" s="2"/>
      <c r="C165" s="75"/>
      <c r="D165" s="75"/>
      <c r="E165" s="75"/>
      <c r="F165" s="75"/>
      <c r="G165" s="75"/>
      <c r="H165" s="75"/>
      <c r="I165" s="75"/>
      <c r="J165" s="75"/>
      <c r="K165" s="195"/>
      <c r="L165" s="195"/>
      <c r="M165" s="76"/>
      <c r="N165" s="2"/>
      <c r="O165" s="2"/>
      <c r="P165" s="2"/>
      <c r="Q165" s="2"/>
      <c r="R165" s="2"/>
    </row>
    <row r="166" spans="1:18" ht="15">
      <c r="A166" s="2"/>
      <c r="B166" s="2"/>
      <c r="C166" s="75"/>
      <c r="D166" s="75"/>
      <c r="E166" s="75"/>
      <c r="F166" s="75"/>
      <c r="G166" s="75"/>
      <c r="H166" s="75"/>
      <c r="I166" s="75"/>
      <c r="J166" s="75"/>
      <c r="K166" s="195"/>
      <c r="L166" s="195"/>
      <c r="M166" s="76"/>
      <c r="N166" s="2"/>
      <c r="O166" s="2"/>
      <c r="P166" s="2"/>
      <c r="Q166" s="2"/>
      <c r="R166" s="2"/>
    </row>
    <row r="167" spans="1:18" ht="15">
      <c r="A167" s="2"/>
      <c r="B167" s="2"/>
      <c r="C167" s="75"/>
      <c r="D167" s="75"/>
      <c r="E167" s="75"/>
      <c r="F167" s="75"/>
      <c r="G167" s="75"/>
      <c r="H167" s="75"/>
      <c r="I167" s="75"/>
      <c r="J167" s="75"/>
      <c r="K167" s="195"/>
      <c r="L167" s="195"/>
      <c r="M167" s="76"/>
      <c r="N167" s="2"/>
      <c r="O167" s="2"/>
      <c r="P167" s="2"/>
      <c r="Q167" s="2"/>
      <c r="R167" s="2"/>
    </row>
    <row r="168" spans="1:18" ht="15">
      <c r="A168" s="2"/>
      <c r="B168" s="2"/>
      <c r="C168" s="75"/>
      <c r="D168" s="75"/>
      <c r="E168" s="75"/>
      <c r="F168" s="75"/>
      <c r="G168" s="75"/>
      <c r="H168" s="75"/>
      <c r="I168" s="75"/>
      <c r="J168" s="75"/>
      <c r="K168" s="195"/>
      <c r="L168" s="195"/>
      <c r="M168" s="76"/>
      <c r="N168" s="2"/>
      <c r="O168" s="2"/>
      <c r="P168" s="2"/>
      <c r="Q168" s="2"/>
      <c r="R168" s="2"/>
    </row>
    <row r="169" spans="1:18" ht="15">
      <c r="A169" s="2"/>
      <c r="B169" s="2"/>
      <c r="C169" s="75"/>
      <c r="D169" s="75"/>
      <c r="E169" s="75"/>
      <c r="F169" s="75"/>
      <c r="G169" s="75"/>
      <c r="H169" s="75"/>
      <c r="I169" s="75"/>
      <c r="J169" s="75"/>
      <c r="K169" s="195"/>
      <c r="L169" s="195"/>
      <c r="M169" s="76"/>
      <c r="N169" s="2"/>
      <c r="O169" s="2"/>
      <c r="P169" s="2"/>
      <c r="Q169" s="2"/>
      <c r="R169" s="2"/>
    </row>
    <row r="170" spans="1:18" ht="15">
      <c r="A170" s="2"/>
      <c r="B170" s="2"/>
      <c r="C170" s="75"/>
      <c r="D170" s="75"/>
      <c r="E170" s="75"/>
      <c r="F170" s="75"/>
      <c r="G170" s="75"/>
      <c r="H170" s="75"/>
      <c r="I170" s="75"/>
      <c r="J170" s="75"/>
      <c r="K170" s="195"/>
      <c r="L170" s="195"/>
      <c r="M170" s="76"/>
      <c r="N170" s="2"/>
      <c r="O170" s="2"/>
      <c r="P170" s="2"/>
      <c r="Q170" s="2"/>
      <c r="R170" s="2"/>
    </row>
    <row r="171" spans="1:18" ht="15">
      <c r="A171" s="2"/>
      <c r="B171" s="2"/>
      <c r="C171" s="75"/>
      <c r="D171" s="75"/>
      <c r="E171" s="75"/>
      <c r="F171" s="75"/>
      <c r="G171" s="75"/>
      <c r="H171" s="75"/>
      <c r="I171" s="75"/>
      <c r="J171" s="75"/>
      <c r="K171" s="195"/>
      <c r="L171" s="195"/>
      <c r="M171" s="76"/>
      <c r="N171" s="2"/>
      <c r="O171" s="2"/>
      <c r="P171" s="2"/>
      <c r="Q171" s="2"/>
      <c r="R171" s="2"/>
    </row>
    <row r="172" spans="1:18" ht="15">
      <c r="A172" s="2"/>
      <c r="B172" s="2"/>
      <c r="C172" s="75"/>
      <c r="D172" s="75"/>
      <c r="E172" s="75"/>
      <c r="F172" s="75"/>
      <c r="G172" s="75"/>
      <c r="H172" s="75"/>
      <c r="I172" s="75"/>
      <c r="J172" s="75"/>
      <c r="K172" s="195"/>
      <c r="L172" s="195"/>
      <c r="M172" s="76"/>
      <c r="N172" s="2"/>
      <c r="O172" s="2"/>
      <c r="P172" s="2"/>
      <c r="Q172" s="2"/>
      <c r="R172" s="2"/>
    </row>
    <row r="173" spans="1:18" ht="15">
      <c r="A173" s="2"/>
      <c r="B173" s="2"/>
      <c r="C173" s="75"/>
      <c r="D173" s="75"/>
      <c r="E173" s="75"/>
      <c r="F173" s="75"/>
      <c r="G173" s="75"/>
      <c r="H173" s="75"/>
      <c r="I173" s="75"/>
      <c r="J173" s="75"/>
      <c r="K173" s="195"/>
      <c r="L173" s="195"/>
      <c r="M173" s="76"/>
      <c r="N173" s="2"/>
      <c r="O173" s="2"/>
      <c r="P173" s="2"/>
      <c r="Q173" s="2"/>
      <c r="R173" s="2"/>
    </row>
    <row r="174" spans="1:18" ht="15">
      <c r="A174" s="2"/>
      <c r="B174" s="2"/>
      <c r="C174" s="75"/>
      <c r="D174" s="75"/>
      <c r="E174" s="75"/>
      <c r="F174" s="75"/>
      <c r="G174" s="75"/>
      <c r="H174" s="75"/>
      <c r="I174" s="75"/>
      <c r="J174" s="75"/>
      <c r="K174" s="195"/>
      <c r="L174" s="195"/>
      <c r="M174" s="76"/>
      <c r="N174" s="2"/>
      <c r="O174" s="2"/>
      <c r="P174" s="2"/>
      <c r="Q174" s="2"/>
      <c r="R174" s="2"/>
    </row>
    <row r="175" spans="1:18" ht="15">
      <c r="A175" s="2"/>
      <c r="B175" s="2"/>
      <c r="C175" s="75"/>
      <c r="D175" s="75"/>
      <c r="E175" s="75"/>
      <c r="F175" s="75"/>
      <c r="G175" s="75"/>
      <c r="H175" s="75"/>
      <c r="I175" s="75"/>
      <c r="J175" s="75"/>
      <c r="K175" s="195"/>
      <c r="L175" s="195"/>
      <c r="M175" s="76"/>
      <c r="N175" s="2"/>
      <c r="O175" s="2"/>
      <c r="P175" s="2"/>
      <c r="Q175" s="2"/>
      <c r="R175" s="2"/>
    </row>
    <row r="176" spans="1:18" ht="15">
      <c r="A176" s="2"/>
      <c r="B176" s="2"/>
      <c r="C176" s="75"/>
      <c r="D176" s="75"/>
      <c r="E176" s="75"/>
      <c r="F176" s="75"/>
      <c r="G176" s="75"/>
      <c r="H176" s="75"/>
      <c r="I176" s="75"/>
      <c r="J176" s="75"/>
      <c r="K176" s="195"/>
      <c r="L176" s="195"/>
      <c r="M176" s="76"/>
      <c r="N176" s="2"/>
      <c r="O176" s="2"/>
      <c r="P176" s="2"/>
      <c r="Q176" s="2"/>
      <c r="R176" s="2"/>
    </row>
    <row r="177" spans="1:18" ht="15">
      <c r="A177" s="2"/>
      <c r="B177" s="2"/>
      <c r="C177" s="75"/>
      <c r="D177" s="75"/>
      <c r="E177" s="75"/>
      <c r="F177" s="75"/>
      <c r="G177" s="75"/>
      <c r="H177" s="75"/>
      <c r="I177" s="75"/>
      <c r="J177" s="75"/>
      <c r="K177" s="195"/>
      <c r="L177" s="195"/>
      <c r="M177" s="76"/>
      <c r="N177" s="2"/>
      <c r="O177" s="2"/>
      <c r="P177" s="2"/>
      <c r="Q177" s="2"/>
      <c r="R177" s="2"/>
    </row>
    <row r="178" spans="1:18" ht="15">
      <c r="A178" s="2"/>
      <c r="B178" s="2"/>
      <c r="C178" s="75"/>
      <c r="D178" s="75"/>
      <c r="E178" s="75"/>
      <c r="F178" s="75"/>
      <c r="G178" s="75"/>
      <c r="H178" s="75"/>
      <c r="I178" s="75"/>
      <c r="J178" s="75"/>
      <c r="K178" s="195"/>
      <c r="L178" s="195"/>
      <c r="M178" s="76"/>
      <c r="N178" s="2"/>
      <c r="O178" s="2"/>
      <c r="P178" s="2"/>
      <c r="Q178" s="2"/>
      <c r="R178" s="2"/>
    </row>
    <row r="179" spans="1:18" ht="15">
      <c r="A179" s="2"/>
      <c r="B179" s="2"/>
      <c r="C179" s="75"/>
      <c r="D179" s="75"/>
      <c r="E179" s="75"/>
      <c r="F179" s="75"/>
      <c r="G179" s="75"/>
      <c r="H179" s="75"/>
      <c r="I179" s="75"/>
      <c r="J179" s="75"/>
      <c r="K179" s="195"/>
      <c r="L179" s="195"/>
      <c r="M179" s="76"/>
      <c r="N179" s="2"/>
      <c r="O179" s="2"/>
      <c r="P179" s="2"/>
      <c r="Q179" s="2"/>
      <c r="R179" s="2"/>
    </row>
    <row r="180" spans="1:18" ht="15">
      <c r="A180" s="2"/>
      <c r="B180" s="2"/>
      <c r="C180" s="75"/>
      <c r="D180" s="75"/>
      <c r="E180" s="75"/>
      <c r="F180" s="75"/>
      <c r="G180" s="75"/>
      <c r="H180" s="75"/>
      <c r="I180" s="75"/>
      <c r="J180" s="75"/>
      <c r="K180" s="195"/>
      <c r="L180" s="195"/>
      <c r="M180" s="76"/>
      <c r="N180" s="2"/>
      <c r="O180" s="2"/>
      <c r="P180" s="2"/>
      <c r="Q180" s="2"/>
      <c r="R180" s="2"/>
    </row>
    <row r="181" spans="1:18" ht="15">
      <c r="A181" s="2"/>
      <c r="B181" s="2"/>
      <c r="C181" s="75"/>
      <c r="D181" s="75"/>
      <c r="E181" s="75"/>
      <c r="F181" s="75"/>
      <c r="G181" s="75"/>
      <c r="H181" s="75"/>
      <c r="I181" s="75"/>
      <c r="J181" s="75"/>
      <c r="K181" s="195"/>
      <c r="L181" s="195"/>
      <c r="M181" s="76"/>
      <c r="N181" s="2"/>
      <c r="O181" s="2"/>
      <c r="P181" s="2"/>
      <c r="Q181" s="2"/>
      <c r="R181" s="2"/>
    </row>
    <row r="182" spans="1:18" ht="15">
      <c r="A182" s="2"/>
      <c r="B182" s="2"/>
      <c r="C182" s="75"/>
      <c r="D182" s="75"/>
      <c r="E182" s="75"/>
      <c r="F182" s="75"/>
      <c r="G182" s="75"/>
      <c r="H182" s="75"/>
      <c r="I182" s="75"/>
      <c r="J182" s="75"/>
      <c r="K182" s="195"/>
      <c r="L182" s="195"/>
      <c r="M182" s="76"/>
      <c r="N182" s="2"/>
      <c r="O182" s="2"/>
      <c r="P182" s="2"/>
      <c r="Q182" s="2"/>
      <c r="R182" s="2"/>
    </row>
    <row r="183" spans="1:18" ht="15">
      <c r="A183" s="2"/>
      <c r="B183" s="2"/>
      <c r="C183" s="75"/>
      <c r="D183" s="75"/>
      <c r="E183" s="75"/>
      <c r="F183" s="75"/>
      <c r="G183" s="75"/>
      <c r="H183" s="75"/>
      <c r="I183" s="75"/>
      <c r="J183" s="75"/>
      <c r="K183" s="195"/>
      <c r="L183" s="195"/>
      <c r="M183" s="76"/>
      <c r="N183" s="2"/>
      <c r="O183" s="2"/>
      <c r="P183" s="2"/>
      <c r="Q183" s="2"/>
      <c r="R183" s="2"/>
    </row>
    <row r="184" spans="1:18" ht="15">
      <c r="A184" s="2"/>
      <c r="B184" s="2"/>
      <c r="C184" s="75"/>
      <c r="D184" s="75"/>
      <c r="E184" s="75"/>
      <c r="F184" s="75"/>
      <c r="G184" s="75"/>
      <c r="H184" s="75"/>
      <c r="I184" s="75"/>
      <c r="J184" s="75"/>
      <c r="K184" s="195"/>
      <c r="L184" s="195"/>
      <c r="M184" s="76"/>
      <c r="N184" s="2"/>
      <c r="O184" s="2"/>
      <c r="P184" s="2"/>
      <c r="Q184" s="2"/>
      <c r="R184" s="2"/>
    </row>
    <row r="185" spans="1:18" ht="15">
      <c r="A185" s="2"/>
      <c r="B185" s="2"/>
      <c r="C185" s="75"/>
      <c r="D185" s="75"/>
      <c r="E185" s="75"/>
      <c r="F185" s="75"/>
      <c r="G185" s="75"/>
      <c r="H185" s="75"/>
      <c r="I185" s="75"/>
      <c r="J185" s="75"/>
      <c r="K185" s="195"/>
      <c r="L185" s="195"/>
      <c r="M185" s="76"/>
      <c r="N185" s="2"/>
      <c r="O185" s="2"/>
      <c r="P185" s="2"/>
      <c r="Q185" s="2"/>
      <c r="R185" s="2"/>
    </row>
    <row r="186" spans="1:18" ht="15">
      <c r="A186" s="2"/>
      <c r="B186" s="2"/>
      <c r="C186" s="75"/>
      <c r="D186" s="75"/>
      <c r="E186" s="75"/>
      <c r="F186" s="75"/>
      <c r="G186" s="75"/>
      <c r="H186" s="75"/>
      <c r="I186" s="75"/>
      <c r="J186" s="75"/>
      <c r="K186" s="195"/>
      <c r="L186" s="195"/>
      <c r="M186" s="76"/>
      <c r="N186" s="2"/>
      <c r="O186" s="2"/>
      <c r="P186" s="2"/>
      <c r="Q186" s="2"/>
      <c r="R186" s="2"/>
    </row>
    <row r="187" spans="1:18" ht="15">
      <c r="A187" s="2"/>
      <c r="B187" s="2"/>
      <c r="C187" s="75"/>
      <c r="D187" s="75"/>
      <c r="E187" s="75"/>
      <c r="F187" s="75"/>
      <c r="G187" s="75"/>
      <c r="H187" s="75"/>
      <c r="I187" s="75"/>
      <c r="J187" s="75"/>
      <c r="K187" s="195"/>
      <c r="L187" s="195"/>
      <c r="M187" s="76"/>
      <c r="N187" s="2"/>
      <c r="O187" s="2"/>
      <c r="P187" s="2"/>
      <c r="Q187" s="2"/>
      <c r="R187" s="2"/>
    </row>
    <row r="188" spans="1:18" ht="15">
      <c r="A188" s="2"/>
      <c r="B188" s="2"/>
      <c r="C188" s="75"/>
      <c r="D188" s="75"/>
      <c r="E188" s="75"/>
      <c r="F188" s="75"/>
      <c r="G188" s="75"/>
      <c r="H188" s="75"/>
      <c r="I188" s="75"/>
      <c r="J188" s="75"/>
      <c r="K188" s="195"/>
      <c r="L188" s="195"/>
      <c r="M188" s="76"/>
      <c r="N188" s="2"/>
      <c r="O188" s="2"/>
      <c r="P188" s="2"/>
      <c r="Q188" s="2"/>
      <c r="R188" s="2"/>
    </row>
    <row r="189" spans="1:18" ht="15">
      <c r="A189" s="2"/>
      <c r="B189" s="2"/>
      <c r="C189" s="75"/>
      <c r="D189" s="75"/>
      <c r="E189" s="75"/>
      <c r="F189" s="75"/>
      <c r="G189" s="75"/>
      <c r="H189" s="75"/>
      <c r="I189" s="75"/>
      <c r="J189" s="75"/>
      <c r="K189" s="195"/>
      <c r="L189" s="195"/>
      <c r="M189" s="76"/>
      <c r="N189" s="2"/>
      <c r="O189" s="2"/>
      <c r="P189" s="2"/>
      <c r="Q189" s="2"/>
      <c r="R189" s="2"/>
    </row>
    <row r="190" spans="1:18" ht="15">
      <c r="A190" s="2"/>
      <c r="B190" s="2"/>
      <c r="C190" s="75"/>
      <c r="D190" s="75"/>
      <c r="E190" s="75"/>
      <c r="F190" s="75"/>
      <c r="G190" s="75"/>
      <c r="H190" s="75"/>
      <c r="I190" s="75"/>
      <c r="J190" s="75"/>
      <c r="K190" s="195"/>
      <c r="L190" s="195"/>
      <c r="M190" s="76"/>
      <c r="N190" s="2"/>
      <c r="O190" s="2"/>
      <c r="P190" s="2"/>
      <c r="Q190" s="2"/>
      <c r="R190" s="2"/>
    </row>
    <row r="191" spans="1:18" ht="15">
      <c r="A191" s="2"/>
      <c r="B191" s="2"/>
      <c r="C191" s="75"/>
      <c r="D191" s="75"/>
      <c r="E191" s="75"/>
      <c r="F191" s="75"/>
      <c r="G191" s="75"/>
      <c r="H191" s="75"/>
      <c r="I191" s="75"/>
      <c r="J191" s="75"/>
      <c r="K191" s="195"/>
      <c r="L191" s="195"/>
      <c r="M191" s="76"/>
      <c r="N191" s="2"/>
      <c r="O191" s="2"/>
      <c r="P191" s="2"/>
      <c r="Q191" s="2"/>
      <c r="R191" s="2"/>
    </row>
    <row r="192" spans="1:18" ht="15">
      <c r="A192" s="2"/>
      <c r="B192" s="2"/>
      <c r="C192" s="75"/>
      <c r="D192" s="75"/>
      <c r="E192" s="75"/>
      <c r="F192" s="75"/>
      <c r="G192" s="75"/>
      <c r="H192" s="75"/>
      <c r="I192" s="75"/>
      <c r="J192" s="75"/>
      <c r="K192" s="195"/>
      <c r="L192" s="195"/>
      <c r="M192" s="76"/>
      <c r="N192" s="2"/>
      <c r="O192" s="2"/>
      <c r="P192" s="2"/>
      <c r="Q192" s="2"/>
      <c r="R192" s="2"/>
    </row>
    <row r="193" spans="1:18" ht="15">
      <c r="A193" s="2"/>
      <c r="B193" s="2"/>
      <c r="C193" s="75"/>
      <c r="D193" s="75"/>
      <c r="E193" s="75"/>
      <c r="F193" s="75"/>
      <c r="G193" s="75"/>
      <c r="H193" s="75"/>
      <c r="I193" s="75"/>
      <c r="J193" s="75"/>
      <c r="K193" s="195"/>
      <c r="L193" s="195"/>
      <c r="M193" s="76"/>
      <c r="N193" s="2"/>
      <c r="O193" s="2"/>
      <c r="P193" s="2"/>
      <c r="Q193" s="2"/>
      <c r="R193" s="2"/>
    </row>
    <row r="194" spans="1:18" ht="15">
      <c r="A194" s="2"/>
      <c r="B194" s="2"/>
      <c r="C194" s="75"/>
      <c r="D194" s="75"/>
      <c r="E194" s="75"/>
      <c r="F194" s="75"/>
      <c r="G194" s="75"/>
      <c r="H194" s="75"/>
      <c r="I194" s="75"/>
      <c r="J194" s="75"/>
      <c r="K194" s="195"/>
      <c r="L194" s="195"/>
      <c r="M194" s="76"/>
      <c r="N194" s="2"/>
      <c r="O194" s="2"/>
      <c r="P194" s="2"/>
      <c r="Q194" s="2"/>
      <c r="R194" s="2"/>
    </row>
    <row r="195" spans="1:18" ht="15">
      <c r="A195" s="2"/>
      <c r="B195" s="2"/>
      <c r="C195" s="75"/>
      <c r="D195" s="75"/>
      <c r="E195" s="75"/>
      <c r="F195" s="75"/>
      <c r="G195" s="75"/>
      <c r="H195" s="75"/>
      <c r="I195" s="75"/>
      <c r="J195" s="75"/>
      <c r="K195" s="195"/>
      <c r="L195" s="195"/>
      <c r="M195" s="76"/>
      <c r="N195" s="2"/>
      <c r="O195" s="2"/>
      <c r="P195" s="2"/>
      <c r="Q195" s="2"/>
      <c r="R195" s="2"/>
    </row>
    <row r="196" spans="1:18" ht="15">
      <c r="A196" s="2"/>
      <c r="B196" s="2"/>
      <c r="C196" s="75"/>
      <c r="D196" s="75"/>
      <c r="E196" s="75"/>
      <c r="F196" s="75"/>
      <c r="G196" s="75"/>
      <c r="H196" s="75"/>
      <c r="I196" s="75"/>
      <c r="J196" s="75"/>
      <c r="K196" s="195"/>
      <c r="L196" s="195"/>
      <c r="M196" s="76"/>
      <c r="N196" s="2"/>
      <c r="O196" s="2"/>
      <c r="P196" s="2"/>
      <c r="Q196" s="2"/>
      <c r="R196" s="2"/>
    </row>
    <row r="197" spans="1:18" ht="15">
      <c r="A197" s="2"/>
      <c r="B197" s="2"/>
      <c r="C197" s="75"/>
      <c r="D197" s="75"/>
      <c r="E197" s="75"/>
      <c r="F197" s="75"/>
      <c r="G197" s="75"/>
      <c r="H197" s="75"/>
      <c r="I197" s="75"/>
      <c r="J197" s="75"/>
      <c r="K197" s="195"/>
      <c r="L197" s="195"/>
      <c r="M197" s="76"/>
      <c r="N197" s="2"/>
      <c r="O197" s="2"/>
      <c r="P197" s="2"/>
      <c r="Q197" s="2"/>
      <c r="R197" s="2"/>
    </row>
    <row r="198" spans="1:18" ht="15">
      <c r="A198" s="2"/>
      <c r="B198" s="2"/>
      <c r="C198" s="75"/>
      <c r="D198" s="75"/>
      <c r="E198" s="75"/>
      <c r="F198" s="75"/>
      <c r="G198" s="75"/>
      <c r="H198" s="75"/>
      <c r="I198" s="75"/>
      <c r="J198" s="75"/>
      <c r="K198" s="195"/>
      <c r="L198" s="195"/>
      <c r="M198" s="76"/>
      <c r="N198" s="2"/>
      <c r="O198" s="2"/>
      <c r="P198" s="2"/>
      <c r="Q198" s="2"/>
      <c r="R198" s="2"/>
    </row>
    <row r="199" spans="1:18" ht="15">
      <c r="A199" s="2"/>
      <c r="B199" s="2"/>
      <c r="C199" s="75"/>
      <c r="D199" s="75"/>
      <c r="E199" s="75"/>
      <c r="F199" s="75"/>
      <c r="G199" s="75"/>
      <c r="H199" s="75"/>
      <c r="I199" s="75"/>
      <c r="J199" s="75"/>
      <c r="K199" s="195"/>
      <c r="L199" s="195"/>
      <c r="M199" s="76"/>
      <c r="N199" s="2"/>
      <c r="O199" s="2"/>
      <c r="P199" s="2"/>
      <c r="Q199" s="2"/>
      <c r="R199" s="2"/>
    </row>
    <row r="200" spans="1:18" ht="15">
      <c r="A200" s="2"/>
      <c r="B200" s="2"/>
      <c r="C200" s="75"/>
      <c r="D200" s="75"/>
      <c r="E200" s="75"/>
      <c r="F200" s="75"/>
      <c r="G200" s="75"/>
      <c r="H200" s="75"/>
      <c r="I200" s="75"/>
      <c r="J200" s="75"/>
      <c r="K200" s="195"/>
      <c r="L200" s="195"/>
      <c r="M200" s="76"/>
      <c r="N200" s="2"/>
      <c r="O200" s="2"/>
      <c r="P200" s="2"/>
      <c r="Q200" s="2"/>
      <c r="R200" s="2"/>
    </row>
    <row r="201" spans="1:18" ht="15">
      <c r="A201" s="2"/>
      <c r="B201" s="2"/>
      <c r="C201" s="75"/>
      <c r="D201" s="75"/>
      <c r="E201" s="75"/>
      <c r="F201" s="75"/>
      <c r="G201" s="75"/>
      <c r="H201" s="75"/>
      <c r="I201" s="75"/>
      <c r="J201" s="75"/>
      <c r="K201" s="195"/>
      <c r="L201" s="195"/>
      <c r="M201" s="76"/>
      <c r="N201" s="2"/>
      <c r="O201" s="2"/>
      <c r="P201" s="2"/>
      <c r="Q201" s="2"/>
      <c r="R201" s="2"/>
    </row>
    <row r="202" spans="1:18" ht="15">
      <c r="A202" s="2"/>
      <c r="B202" s="2"/>
      <c r="C202" s="75"/>
      <c r="D202" s="75"/>
      <c r="E202" s="75"/>
      <c r="F202" s="75"/>
      <c r="G202" s="75"/>
      <c r="H202" s="75"/>
      <c r="I202" s="75"/>
      <c r="J202" s="75"/>
      <c r="K202" s="195"/>
      <c r="L202" s="195"/>
      <c r="M202" s="76"/>
      <c r="N202" s="2"/>
      <c r="O202" s="2"/>
      <c r="P202" s="2"/>
      <c r="Q202" s="2"/>
      <c r="R202" s="2"/>
    </row>
    <row r="203" spans="1:18" ht="15">
      <c r="A203" s="2"/>
      <c r="B203" s="2"/>
      <c r="C203" s="75"/>
      <c r="D203" s="75"/>
      <c r="E203" s="75"/>
      <c r="F203" s="75"/>
      <c r="G203" s="75"/>
      <c r="H203" s="75"/>
      <c r="I203" s="75"/>
      <c r="J203" s="75"/>
      <c r="K203" s="195"/>
      <c r="L203" s="195"/>
      <c r="M203" s="76"/>
      <c r="N203" s="2"/>
      <c r="O203" s="2"/>
      <c r="P203" s="2"/>
      <c r="Q203" s="2"/>
      <c r="R203" s="2"/>
    </row>
    <row r="204" spans="1:18" ht="15">
      <c r="A204" s="2"/>
      <c r="B204" s="2"/>
      <c r="C204" s="75"/>
      <c r="D204" s="75"/>
      <c r="E204" s="75"/>
      <c r="F204" s="75"/>
      <c r="G204" s="75"/>
      <c r="H204" s="75"/>
      <c r="I204" s="75"/>
      <c r="J204" s="75"/>
      <c r="K204" s="195"/>
      <c r="L204" s="195"/>
      <c r="M204" s="76"/>
      <c r="N204" s="2"/>
      <c r="O204" s="2"/>
      <c r="P204" s="2"/>
      <c r="Q204" s="2"/>
      <c r="R204" s="2"/>
    </row>
    <row r="205" spans="1:18" ht="15">
      <c r="A205" s="2"/>
      <c r="B205" s="2"/>
      <c r="C205" s="75"/>
      <c r="D205" s="75"/>
      <c r="E205" s="75"/>
      <c r="F205" s="75"/>
      <c r="G205" s="75"/>
      <c r="H205" s="75"/>
      <c r="I205" s="75"/>
      <c r="J205" s="75"/>
      <c r="K205" s="195"/>
      <c r="L205" s="195"/>
      <c r="M205" s="76"/>
      <c r="N205" s="2"/>
      <c r="O205" s="2"/>
      <c r="P205" s="2"/>
      <c r="Q205" s="2"/>
      <c r="R205" s="2"/>
    </row>
    <row r="206" spans="1:18" ht="15">
      <c r="A206" s="2"/>
      <c r="B206" s="2"/>
      <c r="C206" s="75"/>
      <c r="D206" s="75"/>
      <c r="E206" s="75"/>
      <c r="F206" s="75"/>
      <c r="G206" s="75"/>
      <c r="H206" s="75"/>
      <c r="I206" s="75"/>
      <c r="J206" s="75"/>
      <c r="K206" s="195"/>
      <c r="L206" s="195"/>
      <c r="M206" s="76"/>
      <c r="N206" s="2"/>
      <c r="O206" s="2"/>
      <c r="P206" s="2"/>
      <c r="Q206" s="2"/>
      <c r="R206" s="2"/>
    </row>
    <row r="207" spans="1:18" ht="15">
      <c r="A207" s="2"/>
      <c r="B207" s="2"/>
      <c r="C207" s="75"/>
      <c r="D207" s="75"/>
      <c r="E207" s="75"/>
      <c r="F207" s="75"/>
      <c r="G207" s="75"/>
      <c r="H207" s="75"/>
      <c r="I207" s="75"/>
      <c r="J207" s="75"/>
      <c r="K207" s="195"/>
      <c r="L207" s="195"/>
      <c r="M207" s="76"/>
      <c r="N207" s="2"/>
      <c r="O207" s="2"/>
      <c r="P207" s="2"/>
      <c r="Q207" s="2"/>
      <c r="R207" s="2"/>
    </row>
    <row r="208" spans="1:18" ht="15">
      <c r="A208" s="2"/>
      <c r="B208" s="2"/>
      <c r="C208" s="75"/>
      <c r="D208" s="75"/>
      <c r="E208" s="75"/>
      <c r="F208" s="75"/>
      <c r="G208" s="75"/>
      <c r="H208" s="75"/>
      <c r="I208" s="75"/>
      <c r="J208" s="75"/>
      <c r="K208" s="195"/>
      <c r="L208" s="195"/>
      <c r="M208" s="76"/>
      <c r="N208" s="2"/>
      <c r="O208" s="2"/>
      <c r="P208" s="2"/>
      <c r="Q208" s="2"/>
      <c r="R208" s="2"/>
    </row>
    <row r="209" spans="1:18" ht="15">
      <c r="A209" s="2"/>
      <c r="B209" s="2"/>
      <c r="C209" s="75"/>
      <c r="D209" s="75"/>
      <c r="E209" s="75"/>
      <c r="F209" s="75"/>
      <c r="G209" s="75"/>
      <c r="H209" s="75"/>
      <c r="I209" s="75"/>
      <c r="J209" s="75"/>
      <c r="K209" s="195"/>
      <c r="L209" s="195"/>
      <c r="M209" s="76"/>
      <c r="N209" s="2"/>
      <c r="O209" s="2"/>
      <c r="P209" s="2"/>
      <c r="Q209" s="2"/>
      <c r="R209" s="2"/>
    </row>
    <row r="210" spans="1:18" ht="15">
      <c r="A210" s="2"/>
      <c r="B210" s="2"/>
      <c r="C210" s="75"/>
      <c r="D210" s="75"/>
      <c r="E210" s="75"/>
      <c r="F210" s="75"/>
      <c r="G210" s="75"/>
      <c r="H210" s="75"/>
      <c r="I210" s="75"/>
      <c r="J210" s="75"/>
      <c r="K210" s="195"/>
      <c r="L210" s="195"/>
      <c r="M210" s="76"/>
      <c r="N210" s="2"/>
      <c r="O210" s="2"/>
      <c r="P210" s="2"/>
      <c r="Q210" s="2"/>
      <c r="R210" s="2"/>
    </row>
    <row r="211" spans="1:18" ht="15">
      <c r="A211" s="2"/>
      <c r="B211" s="2"/>
      <c r="C211" s="75"/>
      <c r="D211" s="75"/>
      <c r="E211" s="75"/>
      <c r="F211" s="75"/>
      <c r="G211" s="75"/>
      <c r="H211" s="75"/>
      <c r="I211" s="75"/>
      <c r="J211" s="75"/>
      <c r="K211" s="195"/>
      <c r="L211" s="195"/>
      <c r="M211" s="76"/>
      <c r="N211" s="2"/>
      <c r="O211" s="2"/>
      <c r="P211" s="2"/>
      <c r="Q211" s="2"/>
      <c r="R211" s="2"/>
    </row>
    <row r="212" spans="1:18" ht="15">
      <c r="A212" s="2"/>
      <c r="B212" s="2"/>
      <c r="C212" s="75"/>
      <c r="D212" s="75"/>
      <c r="E212" s="75"/>
      <c r="F212" s="75"/>
      <c r="G212" s="75"/>
      <c r="H212" s="75"/>
      <c r="I212" s="75"/>
      <c r="J212" s="75"/>
      <c r="K212" s="195"/>
      <c r="L212" s="195"/>
      <c r="M212" s="76"/>
      <c r="N212" s="2"/>
      <c r="O212" s="2"/>
      <c r="P212" s="2"/>
      <c r="Q212" s="2"/>
      <c r="R212" s="2"/>
    </row>
    <row r="213" spans="1:18" ht="15">
      <c r="A213" s="2"/>
      <c r="B213" s="2"/>
      <c r="C213" s="75"/>
      <c r="D213" s="75"/>
      <c r="E213" s="75"/>
      <c r="F213" s="75"/>
      <c r="G213" s="75"/>
      <c r="H213" s="75"/>
      <c r="I213" s="75"/>
      <c r="J213" s="75"/>
      <c r="K213" s="195"/>
      <c r="L213" s="195"/>
      <c r="M213" s="76"/>
      <c r="N213" s="2"/>
      <c r="O213" s="2"/>
      <c r="P213" s="2"/>
      <c r="Q213" s="2"/>
      <c r="R213" s="2"/>
    </row>
    <row r="214" spans="1:18" ht="15">
      <c r="A214" s="2"/>
      <c r="B214" s="2"/>
      <c r="C214" s="75"/>
      <c r="D214" s="75"/>
      <c r="E214" s="75"/>
      <c r="F214" s="75"/>
      <c r="G214" s="75"/>
      <c r="H214" s="75"/>
      <c r="I214" s="75"/>
      <c r="J214" s="75"/>
      <c r="K214" s="195"/>
      <c r="L214" s="195"/>
      <c r="M214" s="76"/>
      <c r="N214" s="2"/>
      <c r="O214" s="2"/>
      <c r="P214" s="2"/>
      <c r="Q214" s="2"/>
      <c r="R214" s="2"/>
    </row>
    <row r="215" spans="1:18" ht="15">
      <c r="A215" s="2"/>
      <c r="B215" s="2"/>
      <c r="C215" s="75"/>
      <c r="D215" s="75"/>
      <c r="E215" s="75"/>
      <c r="F215" s="75"/>
      <c r="G215" s="75"/>
      <c r="H215" s="75"/>
      <c r="I215" s="75"/>
      <c r="J215" s="75"/>
      <c r="K215" s="195"/>
      <c r="L215" s="195"/>
      <c r="M215" s="76"/>
      <c r="N215" s="2"/>
      <c r="O215" s="2"/>
      <c r="P215" s="2"/>
      <c r="Q215" s="2"/>
      <c r="R215" s="2"/>
    </row>
    <row r="216" spans="1:18" ht="15">
      <c r="A216" s="2"/>
      <c r="B216" s="2"/>
      <c r="C216" s="75"/>
      <c r="D216" s="75"/>
      <c r="E216" s="75"/>
      <c r="F216" s="75"/>
      <c r="G216" s="75"/>
      <c r="H216" s="75"/>
      <c r="I216" s="75"/>
      <c r="J216" s="75"/>
      <c r="K216" s="195"/>
      <c r="L216" s="195"/>
      <c r="M216" s="76"/>
      <c r="N216" s="2"/>
      <c r="O216" s="2"/>
      <c r="P216" s="2"/>
      <c r="Q216" s="2"/>
      <c r="R216" s="2"/>
    </row>
    <row r="217" spans="1:18" ht="15">
      <c r="A217" s="2"/>
      <c r="B217" s="2"/>
      <c r="C217" s="75"/>
      <c r="D217" s="75"/>
      <c r="E217" s="75"/>
      <c r="F217" s="75"/>
      <c r="G217" s="75"/>
      <c r="H217" s="75"/>
      <c r="I217" s="75"/>
      <c r="J217" s="75"/>
      <c r="K217" s="195"/>
      <c r="L217" s="195"/>
      <c r="M217" s="76"/>
      <c r="N217" s="2"/>
      <c r="O217" s="2"/>
      <c r="P217" s="2"/>
      <c r="Q217" s="2"/>
      <c r="R217" s="2"/>
    </row>
    <row r="218" spans="1:18" ht="15">
      <c r="A218" s="2"/>
      <c r="B218" s="2"/>
      <c r="C218" s="75"/>
      <c r="D218" s="75"/>
      <c r="E218" s="75"/>
      <c r="F218" s="75"/>
      <c r="G218" s="75"/>
      <c r="H218" s="75"/>
      <c r="I218" s="75"/>
      <c r="J218" s="75"/>
      <c r="K218" s="195"/>
      <c r="L218" s="195"/>
      <c r="M218" s="76"/>
      <c r="N218" s="2"/>
      <c r="O218" s="2"/>
      <c r="P218" s="2"/>
      <c r="Q218" s="2"/>
      <c r="R218" s="2"/>
    </row>
    <row r="219" spans="1:18" ht="15">
      <c r="A219" s="2"/>
      <c r="B219" s="2"/>
      <c r="C219" s="75"/>
      <c r="D219" s="75"/>
      <c r="E219" s="75"/>
      <c r="F219" s="75"/>
      <c r="G219" s="75"/>
      <c r="H219" s="75"/>
      <c r="I219" s="75"/>
      <c r="J219" s="75"/>
      <c r="K219" s="195"/>
      <c r="L219" s="195"/>
      <c r="M219" s="76"/>
      <c r="N219" s="2"/>
      <c r="O219" s="2"/>
      <c r="P219" s="2"/>
      <c r="Q219" s="2"/>
      <c r="R219" s="2"/>
    </row>
    <row r="220" spans="1:18" ht="15">
      <c r="A220" s="2"/>
      <c r="B220" s="2"/>
      <c r="C220" s="75"/>
      <c r="D220" s="75"/>
      <c r="E220" s="75"/>
      <c r="F220" s="75"/>
      <c r="G220" s="75"/>
      <c r="H220" s="75"/>
      <c r="I220" s="75"/>
      <c r="J220" s="75"/>
      <c r="K220" s="195"/>
      <c r="L220" s="195"/>
      <c r="M220" s="76"/>
      <c r="N220" s="2"/>
      <c r="O220" s="2"/>
      <c r="P220" s="2"/>
      <c r="Q220" s="2"/>
      <c r="R220" s="2"/>
    </row>
    <row r="221" spans="1:18" ht="15">
      <c r="A221" s="2"/>
      <c r="B221" s="2"/>
      <c r="C221" s="75"/>
      <c r="D221" s="75"/>
      <c r="E221" s="75"/>
      <c r="F221" s="75"/>
      <c r="G221" s="75"/>
      <c r="H221" s="75"/>
      <c r="I221" s="75"/>
      <c r="J221" s="75"/>
      <c r="K221" s="195"/>
      <c r="L221" s="195"/>
      <c r="M221" s="76"/>
      <c r="N221" s="2"/>
      <c r="O221" s="2"/>
      <c r="P221" s="2"/>
      <c r="Q221" s="2"/>
      <c r="R221" s="2"/>
    </row>
    <row r="222" spans="1:18" ht="15">
      <c r="A222" s="2"/>
      <c r="B222" s="2"/>
      <c r="C222" s="75"/>
      <c r="D222" s="75"/>
      <c r="E222" s="75"/>
      <c r="F222" s="75"/>
      <c r="G222" s="75"/>
      <c r="H222" s="75"/>
      <c r="I222" s="75"/>
      <c r="J222" s="75"/>
      <c r="K222" s="195"/>
      <c r="L222" s="195"/>
      <c r="M222" s="76"/>
      <c r="N222" s="2"/>
      <c r="O222" s="2"/>
      <c r="P222" s="2"/>
      <c r="Q222" s="2"/>
      <c r="R222" s="2"/>
    </row>
    <row r="223" spans="1:18" ht="15">
      <c r="A223" s="2"/>
      <c r="B223" s="2"/>
      <c r="C223" s="75"/>
      <c r="D223" s="75"/>
      <c r="E223" s="75"/>
      <c r="F223" s="75"/>
      <c r="G223" s="75"/>
      <c r="H223" s="75"/>
      <c r="I223" s="75"/>
      <c r="J223" s="75"/>
      <c r="K223" s="195"/>
      <c r="L223" s="195"/>
      <c r="M223" s="76"/>
      <c r="N223" s="2"/>
      <c r="O223" s="2"/>
      <c r="P223" s="2"/>
      <c r="Q223" s="2"/>
      <c r="R223" s="2"/>
    </row>
    <row r="224" spans="1:18" ht="15">
      <c r="A224" s="2"/>
      <c r="B224" s="2"/>
      <c r="C224" s="75"/>
      <c r="D224" s="75"/>
      <c r="E224" s="75"/>
      <c r="F224" s="75"/>
      <c r="G224" s="75"/>
      <c r="H224" s="75"/>
      <c r="I224" s="75"/>
      <c r="J224" s="75"/>
      <c r="K224" s="195"/>
      <c r="L224" s="195"/>
      <c r="M224" s="76"/>
      <c r="N224" s="2"/>
      <c r="O224" s="2"/>
      <c r="P224" s="2"/>
      <c r="Q224" s="2"/>
      <c r="R224" s="2"/>
    </row>
    <row r="225" spans="1:18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195"/>
      <c r="L225" s="195"/>
      <c r="M225" s="76"/>
      <c r="N225" s="2"/>
      <c r="O225" s="2"/>
      <c r="P225" s="2"/>
      <c r="Q225" s="2"/>
      <c r="R225" s="2"/>
    </row>
    <row r="226" spans="1:18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195"/>
      <c r="L226" s="195"/>
      <c r="M226" s="76"/>
      <c r="N226" s="2"/>
      <c r="O226" s="2"/>
      <c r="P226" s="2"/>
      <c r="Q226" s="2"/>
      <c r="R226" s="2"/>
    </row>
    <row r="227" spans="1:18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195"/>
      <c r="L227" s="195"/>
      <c r="M227" s="76"/>
      <c r="N227" s="2"/>
      <c r="O227" s="2"/>
      <c r="P227" s="2"/>
      <c r="Q227" s="2"/>
      <c r="R227" s="2"/>
    </row>
    <row r="228" spans="1:18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195"/>
      <c r="L228" s="195"/>
      <c r="M228" s="76"/>
      <c r="N228" s="2"/>
      <c r="O228" s="2"/>
      <c r="P228" s="2"/>
      <c r="Q228" s="2"/>
      <c r="R228" s="2"/>
    </row>
    <row r="229" spans="1:18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195"/>
      <c r="L229" s="195"/>
      <c r="M229" s="76"/>
      <c r="N229" s="2"/>
      <c r="O229" s="2"/>
      <c r="P229" s="2"/>
      <c r="Q229" s="2"/>
      <c r="R229" s="2"/>
    </row>
    <row r="230" spans="1:18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195"/>
      <c r="L230" s="195"/>
      <c r="M230" s="76"/>
      <c r="N230" s="2"/>
      <c r="O230" s="2"/>
      <c r="P230" s="2"/>
      <c r="Q230" s="2"/>
      <c r="R230" s="2"/>
    </row>
    <row r="231" spans="1:18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195"/>
      <c r="L231" s="195"/>
      <c r="M231" s="76"/>
      <c r="N231" s="2"/>
      <c r="O231" s="2"/>
      <c r="P231" s="2"/>
      <c r="Q231" s="2"/>
      <c r="R231" s="2"/>
    </row>
    <row r="232" spans="1:18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195"/>
      <c r="L232" s="195"/>
      <c r="M232" s="76"/>
      <c r="N232" s="2"/>
      <c r="O232" s="2"/>
      <c r="P232" s="2"/>
      <c r="Q232" s="2"/>
      <c r="R232" s="2"/>
    </row>
    <row r="233" spans="1:18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195"/>
      <c r="L233" s="195"/>
      <c r="M233" s="76"/>
      <c r="N233" s="2"/>
      <c r="O233" s="2"/>
      <c r="P233" s="2"/>
      <c r="Q233" s="2"/>
      <c r="R233" s="2"/>
    </row>
    <row r="234" spans="1:18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195"/>
      <c r="L234" s="195"/>
      <c r="M234" s="76"/>
      <c r="N234" s="2"/>
      <c r="O234" s="2"/>
      <c r="P234" s="2"/>
      <c r="Q234" s="2"/>
      <c r="R234" s="2"/>
    </row>
    <row r="235" spans="1:18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195"/>
      <c r="L235" s="195"/>
      <c r="M235" s="76"/>
      <c r="N235" s="2"/>
      <c r="O235" s="2"/>
      <c r="P235" s="2"/>
      <c r="Q235" s="2"/>
      <c r="R235" s="2"/>
    </row>
    <row r="236" spans="1:18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195"/>
      <c r="L236" s="195"/>
      <c r="M236" s="76"/>
      <c r="N236" s="2"/>
      <c r="O236" s="2"/>
      <c r="P236" s="2"/>
      <c r="Q236" s="2"/>
      <c r="R236" s="2"/>
    </row>
    <row r="237" spans="1:18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195"/>
      <c r="L237" s="195"/>
      <c r="M237" s="76"/>
      <c r="N237" s="2"/>
      <c r="O237" s="2"/>
      <c r="P237" s="2"/>
      <c r="Q237" s="2"/>
      <c r="R237" s="2"/>
    </row>
    <row r="238" spans="1:18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195"/>
      <c r="L238" s="195"/>
      <c r="M238" s="76"/>
      <c r="N238" s="2"/>
      <c r="O238" s="2"/>
      <c r="P238" s="2"/>
      <c r="Q238" s="2"/>
      <c r="R238" s="2"/>
    </row>
    <row r="239" spans="1:18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195"/>
      <c r="L239" s="195"/>
      <c r="M239" s="76"/>
      <c r="N239" s="2"/>
      <c r="O239" s="2"/>
      <c r="P239" s="2"/>
      <c r="Q239" s="2"/>
      <c r="R239" s="2"/>
    </row>
    <row r="240" spans="1:18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195"/>
      <c r="L240" s="195"/>
      <c r="M240" s="76"/>
      <c r="N240" s="2"/>
      <c r="O240" s="2"/>
      <c r="P240" s="2"/>
      <c r="Q240" s="2"/>
      <c r="R240" s="2"/>
    </row>
    <row r="241" spans="1:18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195"/>
      <c r="L241" s="195"/>
      <c r="M241" s="76"/>
      <c r="N241" s="2"/>
      <c r="O241" s="2"/>
      <c r="P241" s="2"/>
      <c r="Q241" s="2"/>
      <c r="R241" s="2"/>
    </row>
    <row r="242" spans="1:18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195"/>
      <c r="L242" s="195"/>
      <c r="M242" s="76"/>
      <c r="N242" s="2"/>
      <c r="O242" s="2"/>
      <c r="P242" s="2"/>
      <c r="Q242" s="2"/>
      <c r="R242" s="2"/>
    </row>
    <row r="243" spans="1:18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195"/>
      <c r="L243" s="195"/>
      <c r="M243" s="76"/>
      <c r="N243" s="2"/>
      <c r="O243" s="2"/>
      <c r="P243" s="2"/>
      <c r="Q243" s="2"/>
      <c r="R243" s="2"/>
    </row>
    <row r="244" spans="1:18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195"/>
      <c r="L244" s="195"/>
      <c r="M244" s="76"/>
      <c r="N244" s="2"/>
      <c r="O244" s="2"/>
      <c r="P244" s="2"/>
      <c r="Q244" s="2"/>
      <c r="R244" s="2"/>
    </row>
    <row r="245" spans="1:18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195"/>
      <c r="L245" s="195"/>
      <c r="M245" s="76"/>
      <c r="N245" s="2"/>
      <c r="O245" s="2"/>
      <c r="P245" s="2"/>
      <c r="Q245" s="2"/>
      <c r="R245" s="2"/>
    </row>
    <row r="246" spans="1:18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195"/>
      <c r="L246" s="195"/>
      <c r="M246" s="76"/>
      <c r="N246" s="2"/>
      <c r="O246" s="2"/>
      <c r="P246" s="2"/>
      <c r="Q246" s="2"/>
      <c r="R246" s="2"/>
    </row>
    <row r="247" spans="1:18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195"/>
      <c r="L247" s="195"/>
      <c r="M247" s="76"/>
      <c r="N247" s="2"/>
      <c r="O247" s="2"/>
      <c r="P247" s="2"/>
      <c r="Q247" s="2"/>
      <c r="R247" s="2"/>
    </row>
    <row r="248" spans="1:18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195"/>
      <c r="L248" s="195"/>
      <c r="M248" s="76"/>
      <c r="N248" s="2"/>
      <c r="O248" s="2"/>
      <c r="P248" s="2"/>
      <c r="Q248" s="2"/>
      <c r="R248" s="2"/>
    </row>
    <row r="249" spans="1:18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195"/>
      <c r="L249" s="195"/>
      <c r="M249" s="76"/>
      <c r="N249" s="2"/>
      <c r="O249" s="2"/>
      <c r="P249" s="2"/>
      <c r="Q249" s="2"/>
      <c r="R249" s="2"/>
    </row>
    <row r="250" spans="1:18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195"/>
      <c r="L250" s="195"/>
      <c r="M250" s="76"/>
      <c r="N250" s="2"/>
      <c r="O250" s="2"/>
      <c r="P250" s="2"/>
      <c r="Q250" s="2"/>
      <c r="R250" s="2"/>
    </row>
    <row r="251" spans="1:18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195"/>
      <c r="L251" s="195"/>
      <c r="M251" s="76"/>
      <c r="N251" s="2"/>
      <c r="O251" s="2"/>
      <c r="P251" s="2"/>
      <c r="Q251" s="2"/>
      <c r="R251" s="2"/>
    </row>
    <row r="252" spans="1:18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195"/>
      <c r="L252" s="195"/>
      <c r="M252" s="76"/>
      <c r="N252" s="2"/>
      <c r="O252" s="2"/>
      <c r="P252" s="2"/>
      <c r="Q252" s="2"/>
      <c r="R252" s="2"/>
    </row>
    <row r="253" spans="1:18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195"/>
      <c r="L253" s="195"/>
      <c r="M253" s="76"/>
      <c r="N253" s="2"/>
      <c r="O253" s="2"/>
      <c r="P253" s="2"/>
      <c r="Q253" s="2"/>
      <c r="R253" s="2"/>
    </row>
    <row r="254" spans="1:18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195"/>
      <c r="L254" s="195"/>
      <c r="M254" s="76"/>
      <c r="N254" s="2"/>
      <c r="O254" s="2"/>
      <c r="P254" s="2"/>
      <c r="Q254" s="2"/>
      <c r="R254" s="2"/>
    </row>
    <row r="255" spans="1:18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195"/>
      <c r="L255" s="195"/>
      <c r="M255" s="76"/>
      <c r="N255" s="2"/>
      <c r="O255" s="2"/>
      <c r="P255" s="2"/>
      <c r="Q255" s="2"/>
      <c r="R255" s="2"/>
    </row>
    <row r="256" spans="1:18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195"/>
      <c r="L256" s="195"/>
      <c r="M256" s="76"/>
      <c r="N256" s="2"/>
      <c r="O256" s="2"/>
      <c r="P256" s="2"/>
      <c r="Q256" s="2"/>
      <c r="R256" s="2"/>
    </row>
    <row r="257" spans="1:18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195"/>
      <c r="L257" s="195"/>
      <c r="M257" s="76"/>
      <c r="N257" s="2"/>
      <c r="O257" s="2"/>
      <c r="P257" s="2"/>
      <c r="Q257" s="2"/>
      <c r="R257" s="2"/>
    </row>
    <row r="258" spans="1:18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195"/>
      <c r="L258" s="195"/>
      <c r="M258" s="76"/>
      <c r="N258" s="2"/>
      <c r="O258" s="2"/>
      <c r="P258" s="2"/>
      <c r="Q258" s="2"/>
      <c r="R258" s="2"/>
    </row>
    <row r="259" spans="1:18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195"/>
      <c r="L259" s="195"/>
      <c r="M259" s="76"/>
      <c r="N259" s="2"/>
      <c r="O259" s="2"/>
      <c r="P259" s="2"/>
      <c r="Q259" s="2"/>
      <c r="R259" s="2"/>
    </row>
    <row r="260" spans="1:18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195"/>
      <c r="L260" s="195"/>
      <c r="M260" s="76"/>
      <c r="N260" s="2"/>
      <c r="O260" s="2"/>
      <c r="P260" s="2"/>
      <c r="Q260" s="2"/>
      <c r="R260" s="2"/>
    </row>
    <row r="261" spans="1:18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195"/>
      <c r="L261" s="195"/>
      <c r="M261" s="76"/>
      <c r="N261" s="2"/>
      <c r="O261" s="2"/>
      <c r="P261" s="2"/>
      <c r="Q261" s="2"/>
      <c r="R261" s="2"/>
    </row>
    <row r="262" spans="1:18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195"/>
      <c r="L262" s="195"/>
      <c r="M262" s="76"/>
      <c r="N262" s="2"/>
      <c r="O262" s="2"/>
      <c r="P262" s="2"/>
      <c r="Q262" s="2"/>
      <c r="R262" s="2"/>
    </row>
    <row r="263" spans="1:18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195"/>
      <c r="L263" s="195"/>
      <c r="M263" s="76"/>
      <c r="N263" s="2"/>
      <c r="O263" s="2"/>
      <c r="P263" s="2"/>
      <c r="Q263" s="2"/>
      <c r="R263" s="2"/>
    </row>
    <row r="264" spans="1:18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195"/>
      <c r="L264" s="195"/>
      <c r="M264" s="76"/>
      <c r="N264" s="2"/>
      <c r="O264" s="2"/>
      <c r="P264" s="2"/>
      <c r="Q264" s="2"/>
      <c r="R264" s="2"/>
    </row>
    <row r="265" spans="1:18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195"/>
      <c r="L265" s="195"/>
      <c r="M265" s="76"/>
      <c r="N265" s="2"/>
      <c r="O265" s="2"/>
      <c r="P265" s="2"/>
      <c r="Q265" s="2"/>
      <c r="R265" s="2"/>
    </row>
    <row r="266" spans="1:18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195"/>
      <c r="L266" s="195"/>
      <c r="M266" s="76"/>
      <c r="N266" s="2"/>
      <c r="O266" s="2"/>
      <c r="P266" s="2"/>
      <c r="Q266" s="2"/>
      <c r="R266" s="2"/>
    </row>
    <row r="267" spans="1:18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195"/>
      <c r="L267" s="195"/>
      <c r="M267" s="76"/>
      <c r="N267" s="2"/>
      <c r="O267" s="2"/>
      <c r="P267" s="2"/>
      <c r="Q267" s="2"/>
      <c r="R267" s="2"/>
    </row>
    <row r="268" spans="1:18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195"/>
      <c r="L268" s="195"/>
      <c r="M268" s="76"/>
      <c r="N268" s="2"/>
      <c r="O268" s="2"/>
      <c r="P268" s="2"/>
      <c r="Q268" s="2"/>
      <c r="R268" s="2"/>
    </row>
    <row r="269" spans="1:18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195"/>
      <c r="L269" s="195"/>
      <c r="M269" s="76"/>
      <c r="N269" s="2"/>
      <c r="O269" s="2"/>
      <c r="P269" s="2"/>
      <c r="Q269" s="2"/>
      <c r="R269" s="2"/>
    </row>
    <row r="270" spans="1:18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195"/>
      <c r="L270" s="195"/>
      <c r="M270" s="76"/>
      <c r="N270" s="2"/>
      <c r="O270" s="2"/>
      <c r="P270" s="2"/>
      <c r="Q270" s="2"/>
      <c r="R270" s="2"/>
    </row>
    <row r="271" spans="1:18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195"/>
      <c r="L271" s="195"/>
      <c r="M271" s="76"/>
      <c r="N271" s="2"/>
      <c r="O271" s="2"/>
      <c r="P271" s="2"/>
      <c r="Q271" s="2"/>
      <c r="R271" s="2"/>
    </row>
    <row r="272" spans="1:18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195"/>
      <c r="L272" s="195"/>
      <c r="M272" s="76"/>
      <c r="N272" s="2"/>
      <c r="O272" s="2"/>
      <c r="P272" s="2"/>
      <c r="Q272" s="2"/>
      <c r="R272" s="2"/>
    </row>
    <row r="273" spans="1:18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195"/>
      <c r="L273" s="195"/>
      <c r="M273" s="76"/>
      <c r="N273" s="2"/>
      <c r="O273" s="2"/>
      <c r="P273" s="2"/>
      <c r="Q273" s="2"/>
      <c r="R273" s="2"/>
    </row>
    <row r="274" spans="1:18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195"/>
      <c r="L274" s="195"/>
      <c r="M274" s="76"/>
      <c r="N274" s="2"/>
      <c r="O274" s="2"/>
      <c r="P274" s="2"/>
      <c r="Q274" s="2"/>
      <c r="R274" s="2"/>
    </row>
    <row r="275" spans="1:18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195"/>
      <c r="L275" s="195"/>
      <c r="M275" s="76"/>
      <c r="N275" s="2"/>
      <c r="O275" s="2"/>
      <c r="P275" s="2"/>
      <c r="Q275" s="2"/>
      <c r="R275" s="2"/>
    </row>
    <row r="276" spans="1:18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195"/>
      <c r="L276" s="195"/>
      <c r="M276" s="76"/>
      <c r="N276" s="2"/>
      <c r="O276" s="2"/>
      <c r="P276" s="2"/>
      <c r="Q276" s="2"/>
      <c r="R276" s="2"/>
    </row>
    <row r="277" spans="1:18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195"/>
      <c r="L277" s="195"/>
      <c r="M277" s="76"/>
      <c r="N277" s="2"/>
      <c r="O277" s="2"/>
      <c r="P277" s="2"/>
      <c r="Q277" s="2"/>
      <c r="R277" s="2"/>
    </row>
    <row r="278" spans="1:18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195"/>
      <c r="L278" s="195"/>
      <c r="M278" s="76"/>
      <c r="N278" s="2"/>
      <c r="O278" s="2"/>
      <c r="P278" s="2"/>
      <c r="Q278" s="2"/>
      <c r="R278" s="2"/>
    </row>
    <row r="279" spans="1:18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195"/>
      <c r="L279" s="195"/>
      <c r="M279" s="76"/>
      <c r="N279" s="2"/>
      <c r="O279" s="2"/>
      <c r="P279" s="2"/>
      <c r="Q279" s="2"/>
      <c r="R279" s="2"/>
    </row>
    <row r="280" spans="1:18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195"/>
      <c r="L280" s="195"/>
      <c r="M280" s="76"/>
      <c r="N280" s="2"/>
      <c r="O280" s="2"/>
      <c r="P280" s="2"/>
      <c r="Q280" s="2"/>
      <c r="R280" s="2"/>
    </row>
    <row r="281" spans="1:18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195"/>
      <c r="L281" s="195"/>
      <c r="M281" s="76"/>
      <c r="N281" s="2"/>
      <c r="O281" s="2"/>
      <c r="P281" s="2"/>
      <c r="Q281" s="2"/>
      <c r="R281" s="2"/>
    </row>
    <row r="282" spans="1:18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195"/>
      <c r="L282" s="195"/>
      <c r="M282" s="76"/>
      <c r="N282" s="2"/>
      <c r="O282" s="2"/>
      <c r="P282" s="2"/>
      <c r="Q282" s="2"/>
      <c r="R282" s="2"/>
    </row>
    <row r="283" spans="1:18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195"/>
      <c r="L283" s="195"/>
      <c r="M283" s="76"/>
      <c r="N283" s="2"/>
      <c r="O283" s="2"/>
      <c r="P283" s="2"/>
      <c r="Q283" s="2"/>
      <c r="R283" s="2"/>
    </row>
    <row r="284" spans="1:18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195"/>
      <c r="L284" s="195"/>
      <c r="M284" s="76"/>
      <c r="N284" s="2"/>
      <c r="O284" s="2"/>
      <c r="P284" s="2"/>
      <c r="Q284" s="2"/>
      <c r="R284" s="2"/>
    </row>
    <row r="285" spans="1:18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195"/>
      <c r="L285" s="195"/>
      <c r="M285" s="76"/>
      <c r="N285" s="2"/>
      <c r="O285" s="2"/>
      <c r="P285" s="2"/>
      <c r="Q285" s="2"/>
      <c r="R285" s="2"/>
    </row>
    <row r="286" spans="1:18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195"/>
      <c r="L286" s="195"/>
      <c r="M286" s="76"/>
      <c r="N286" s="2"/>
      <c r="O286" s="2"/>
      <c r="P286" s="2"/>
      <c r="Q286" s="2"/>
      <c r="R286" s="2"/>
    </row>
    <row r="287" spans="1:18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195"/>
      <c r="L287" s="195"/>
      <c r="M287" s="76"/>
      <c r="N287" s="2"/>
      <c r="O287" s="2"/>
      <c r="P287" s="2"/>
      <c r="Q287" s="2"/>
      <c r="R287" s="2"/>
    </row>
    <row r="288" spans="1:18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195"/>
      <c r="L288" s="195"/>
      <c r="M288" s="76"/>
      <c r="N288" s="2"/>
      <c r="O288" s="2"/>
      <c r="P288" s="2"/>
      <c r="Q288" s="2"/>
      <c r="R288" s="2"/>
    </row>
    <row r="289" spans="1:18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195"/>
      <c r="L289" s="195"/>
      <c r="M289" s="76"/>
      <c r="N289" s="2"/>
      <c r="O289" s="2"/>
      <c r="P289" s="2"/>
      <c r="Q289" s="2"/>
      <c r="R289" s="2"/>
    </row>
    <row r="290" spans="1:18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195"/>
      <c r="L290" s="195"/>
      <c r="M290" s="76"/>
      <c r="N290" s="2"/>
      <c r="O290" s="2"/>
      <c r="P290" s="2"/>
      <c r="Q290" s="2"/>
      <c r="R290" s="2"/>
    </row>
    <row r="291" spans="1:18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195"/>
      <c r="L291" s="195"/>
      <c r="M291" s="76"/>
      <c r="N291" s="2"/>
      <c r="O291" s="2"/>
      <c r="P291" s="2"/>
      <c r="Q291" s="2"/>
      <c r="R291" s="2"/>
    </row>
    <row r="292" spans="1:18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195"/>
      <c r="L292" s="195"/>
      <c r="M292" s="76"/>
      <c r="N292" s="2"/>
      <c r="O292" s="2"/>
      <c r="P292" s="2"/>
      <c r="Q292" s="2"/>
      <c r="R292" s="2"/>
    </row>
    <row r="293" spans="1:18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195"/>
      <c r="L293" s="195"/>
      <c r="M293" s="76"/>
      <c r="N293" s="2"/>
      <c r="O293" s="2"/>
      <c r="P293" s="2"/>
      <c r="Q293" s="2"/>
      <c r="R293" s="2"/>
    </row>
    <row r="294" spans="1:18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195"/>
      <c r="L294" s="195"/>
      <c r="M294" s="76"/>
      <c r="N294" s="2"/>
      <c r="O294" s="2"/>
      <c r="P294" s="2"/>
      <c r="Q294" s="2"/>
      <c r="R294" s="2"/>
    </row>
    <row r="295" spans="1:18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195"/>
      <c r="L295" s="195"/>
      <c r="M295" s="76"/>
      <c r="N295" s="2"/>
      <c r="O295" s="2"/>
      <c r="P295" s="2"/>
      <c r="Q295" s="2"/>
      <c r="R295" s="2"/>
    </row>
    <row r="296" spans="1:18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195"/>
      <c r="L296" s="195"/>
      <c r="M296" s="76"/>
      <c r="N296" s="2"/>
      <c r="O296" s="2"/>
      <c r="P296" s="2"/>
      <c r="Q296" s="2"/>
      <c r="R296" s="2"/>
    </row>
    <row r="297" spans="1:18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195"/>
      <c r="L297" s="195"/>
      <c r="M297" s="76"/>
      <c r="N297" s="2"/>
      <c r="O297" s="2"/>
      <c r="P297" s="2"/>
      <c r="Q297" s="2"/>
      <c r="R297" s="2"/>
    </row>
    <row r="298" spans="1:18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195"/>
      <c r="L298" s="195"/>
      <c r="M298" s="76"/>
      <c r="N298" s="2"/>
      <c r="O298" s="2"/>
      <c r="P298" s="2"/>
      <c r="Q298" s="2"/>
      <c r="R298" s="2"/>
    </row>
    <row r="299" spans="1:18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195"/>
      <c r="L299" s="195"/>
      <c r="M299" s="76"/>
      <c r="N299" s="2"/>
      <c r="O299" s="2"/>
      <c r="P299" s="2"/>
      <c r="Q299" s="2"/>
      <c r="R299" s="2"/>
    </row>
    <row r="300" spans="1:18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195"/>
      <c r="L300" s="195"/>
      <c r="M300" s="76"/>
      <c r="N300" s="2"/>
      <c r="O300" s="2"/>
      <c r="P300" s="2"/>
      <c r="Q300" s="2"/>
      <c r="R300" s="2"/>
    </row>
    <row r="301" spans="1:18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195"/>
      <c r="L301" s="195"/>
      <c r="M301" s="76"/>
      <c r="N301" s="2"/>
      <c r="O301" s="2"/>
      <c r="P301" s="2"/>
      <c r="Q301" s="2"/>
      <c r="R301" s="2"/>
    </row>
    <row r="302" spans="1:18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195"/>
      <c r="L302" s="195"/>
      <c r="M302" s="76"/>
      <c r="N302" s="2"/>
      <c r="O302" s="2"/>
      <c r="P302" s="2"/>
      <c r="Q302" s="2"/>
      <c r="R302" s="2"/>
    </row>
    <row r="303" spans="1:18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195"/>
      <c r="L303" s="195"/>
      <c r="M303" s="76"/>
      <c r="N303" s="2"/>
      <c r="O303" s="2"/>
      <c r="P303" s="2"/>
      <c r="Q303" s="2"/>
      <c r="R303" s="2"/>
    </row>
    <row r="304" spans="1:18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195"/>
      <c r="L304" s="195"/>
      <c r="M304" s="76"/>
      <c r="N304" s="2"/>
      <c r="O304" s="2"/>
      <c r="P304" s="2"/>
      <c r="Q304" s="2"/>
      <c r="R304" s="2"/>
    </row>
    <row r="305" spans="1:18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195"/>
      <c r="L305" s="195"/>
      <c r="M305" s="76"/>
      <c r="N305" s="2"/>
      <c r="O305" s="2"/>
      <c r="P305" s="2"/>
      <c r="Q305" s="2"/>
      <c r="R305" s="2"/>
    </row>
    <row r="306" spans="1:18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195"/>
      <c r="L306" s="195"/>
      <c r="M306" s="76"/>
      <c r="N306" s="2"/>
      <c r="O306" s="2"/>
      <c r="P306" s="2"/>
      <c r="Q306" s="2"/>
      <c r="R306" s="2"/>
    </row>
    <row r="307" spans="1:18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195"/>
      <c r="L307" s="195"/>
      <c r="M307" s="76"/>
      <c r="N307" s="2"/>
      <c r="O307" s="2"/>
      <c r="P307" s="2"/>
      <c r="Q307" s="2"/>
      <c r="R307" s="2"/>
    </row>
    <row r="308" spans="1:18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95"/>
      <c r="L308" s="195"/>
      <c r="M308" s="76"/>
      <c r="N308" s="2"/>
      <c r="O308" s="2"/>
      <c r="P308" s="2"/>
      <c r="Q308" s="2"/>
      <c r="R308" s="2"/>
    </row>
    <row r="309" spans="1:18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195"/>
      <c r="L309" s="195"/>
      <c r="M309" s="76"/>
      <c r="N309" s="2"/>
      <c r="O309" s="2"/>
      <c r="P309" s="2"/>
      <c r="Q309" s="2"/>
      <c r="R309" s="2"/>
    </row>
    <row r="310" spans="1:18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195"/>
      <c r="L310" s="195"/>
      <c r="M310" s="76"/>
      <c r="N310" s="2"/>
      <c r="O310" s="2"/>
      <c r="P310" s="2"/>
      <c r="Q310" s="2"/>
      <c r="R310" s="2"/>
    </row>
    <row r="311" spans="1:18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195"/>
      <c r="L311" s="195"/>
      <c r="M311" s="76"/>
      <c r="N311" s="2"/>
      <c r="O311" s="2"/>
      <c r="P311" s="2"/>
      <c r="Q311" s="2"/>
      <c r="R311" s="2"/>
    </row>
    <row r="312" spans="1:18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195"/>
      <c r="L312" s="195"/>
      <c r="M312" s="76"/>
      <c r="N312" s="2"/>
      <c r="O312" s="2"/>
      <c r="P312" s="2"/>
      <c r="Q312" s="2"/>
      <c r="R312" s="2"/>
    </row>
    <row r="313" spans="1:18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195"/>
      <c r="L313" s="195"/>
      <c r="M313" s="76"/>
      <c r="N313" s="2"/>
      <c r="O313" s="2"/>
      <c r="P313" s="2"/>
      <c r="Q313" s="2"/>
      <c r="R313" s="2"/>
    </row>
    <row r="314" spans="1:18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95"/>
      <c r="L314" s="195"/>
      <c r="M314" s="76"/>
      <c r="N314" s="2"/>
      <c r="O314" s="2"/>
      <c r="P314" s="2"/>
      <c r="Q314" s="2"/>
      <c r="R314" s="2"/>
    </row>
    <row r="315" spans="1:18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95"/>
      <c r="L315" s="195"/>
      <c r="M315" s="76"/>
      <c r="N315" s="2"/>
      <c r="O315" s="2"/>
      <c r="P315" s="2"/>
      <c r="Q315" s="2"/>
      <c r="R315" s="2"/>
    </row>
    <row r="316" spans="1:18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95"/>
      <c r="L316" s="195"/>
      <c r="M316" s="76"/>
      <c r="N316" s="2"/>
      <c r="O316" s="2"/>
      <c r="P316" s="2"/>
      <c r="Q316" s="2"/>
      <c r="R316" s="2"/>
    </row>
    <row r="317" spans="1:18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95"/>
      <c r="L317" s="195"/>
      <c r="M317" s="76"/>
      <c r="N317" s="2"/>
      <c r="O317" s="2"/>
      <c r="P317" s="2"/>
      <c r="Q317" s="2"/>
      <c r="R317" s="2"/>
    </row>
    <row r="318" spans="1:18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95"/>
      <c r="L318" s="195"/>
      <c r="M318" s="76"/>
      <c r="N318" s="2"/>
      <c r="O318" s="2"/>
      <c r="P318" s="2"/>
      <c r="Q318" s="2"/>
      <c r="R318" s="2"/>
    </row>
    <row r="319" spans="1:18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95"/>
      <c r="L319" s="195"/>
      <c r="M319" s="76"/>
      <c r="N319" s="2"/>
      <c r="O319" s="2"/>
      <c r="P319" s="2"/>
      <c r="Q319" s="2"/>
      <c r="R319" s="2"/>
    </row>
    <row r="320" spans="1:18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95"/>
      <c r="L320" s="195"/>
      <c r="M320" s="76"/>
      <c r="N320" s="2"/>
      <c r="O320" s="2"/>
      <c r="P320" s="2"/>
      <c r="Q320" s="2"/>
      <c r="R320" s="2"/>
    </row>
    <row r="321" spans="1:18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95"/>
      <c r="L321" s="195"/>
      <c r="M321" s="76"/>
      <c r="N321" s="2"/>
      <c r="O321" s="2"/>
      <c r="P321" s="2"/>
      <c r="Q321" s="2"/>
      <c r="R321" s="2"/>
    </row>
    <row r="322" spans="1:18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95"/>
      <c r="L322" s="195"/>
      <c r="M322" s="76"/>
      <c r="N322" s="2"/>
      <c r="O322" s="2"/>
      <c r="P322" s="2"/>
      <c r="Q322" s="2"/>
      <c r="R322" s="2"/>
    </row>
    <row r="323" spans="1:18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95"/>
      <c r="L323" s="195"/>
      <c r="M323" s="76"/>
      <c r="N323" s="2"/>
      <c r="O323" s="2"/>
      <c r="P323" s="2"/>
      <c r="Q323" s="2"/>
      <c r="R323" s="2"/>
    </row>
    <row r="324" spans="1:18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95"/>
      <c r="L324" s="195"/>
      <c r="M324" s="76"/>
      <c r="N324" s="2"/>
      <c r="O324" s="2"/>
      <c r="P324" s="2"/>
      <c r="Q324" s="2"/>
      <c r="R324" s="2"/>
    </row>
    <row r="325" spans="1:18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95"/>
      <c r="L325" s="195"/>
      <c r="M325" s="76"/>
      <c r="N325" s="2"/>
      <c r="O325" s="2"/>
      <c r="P325" s="2"/>
      <c r="Q325" s="2"/>
      <c r="R325" s="2"/>
    </row>
    <row r="326" spans="1:18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95"/>
      <c r="L326" s="195"/>
      <c r="M326" s="76"/>
      <c r="N326" s="2"/>
      <c r="O326" s="2"/>
      <c r="P326" s="2"/>
      <c r="Q326" s="2"/>
      <c r="R326" s="2"/>
    </row>
    <row r="327" spans="1:18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95"/>
      <c r="L327" s="195"/>
      <c r="M327" s="76"/>
      <c r="N327" s="2"/>
      <c r="O327" s="2"/>
      <c r="P327" s="2"/>
      <c r="Q327" s="2"/>
      <c r="R327" s="2"/>
    </row>
    <row r="328" spans="1:18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95"/>
      <c r="L328" s="195"/>
      <c r="M328" s="76"/>
      <c r="N328" s="2"/>
      <c r="O328" s="2"/>
      <c r="P328" s="2"/>
      <c r="Q328" s="2"/>
      <c r="R328" s="2"/>
    </row>
    <row r="329" spans="1:18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95"/>
      <c r="L329" s="195"/>
      <c r="M329" s="76"/>
      <c r="N329" s="2"/>
      <c r="O329" s="2"/>
      <c r="P329" s="2"/>
      <c r="Q329" s="2"/>
      <c r="R329" s="2"/>
    </row>
    <row r="330" spans="1:18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95"/>
      <c r="L330" s="195"/>
      <c r="M330" s="76"/>
      <c r="N330" s="2"/>
      <c r="O330" s="2"/>
      <c r="P330" s="2"/>
      <c r="Q330" s="2"/>
      <c r="R330" s="2"/>
    </row>
    <row r="331" spans="1:18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95"/>
      <c r="L331" s="195"/>
      <c r="M331" s="76"/>
      <c r="N331" s="2"/>
      <c r="O331" s="2"/>
      <c r="P331" s="2"/>
      <c r="Q331" s="2"/>
      <c r="R331" s="2"/>
    </row>
    <row r="332" spans="1:18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95"/>
      <c r="L332" s="195"/>
      <c r="M332" s="76"/>
      <c r="N332" s="2"/>
      <c r="O332" s="2"/>
      <c r="P332" s="2"/>
      <c r="Q332" s="2"/>
      <c r="R332" s="2"/>
    </row>
    <row r="333" spans="1:18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95"/>
      <c r="L333" s="195"/>
      <c r="M333" s="76"/>
      <c r="N333" s="2"/>
      <c r="O333" s="2"/>
      <c r="P333" s="2"/>
      <c r="Q333" s="2"/>
      <c r="R333" s="2"/>
    </row>
    <row r="334" spans="1:18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95"/>
      <c r="L334" s="195"/>
      <c r="M334" s="76"/>
      <c r="N334" s="2"/>
      <c r="O334" s="2"/>
      <c r="P334" s="2"/>
      <c r="Q334" s="2"/>
      <c r="R334" s="2"/>
    </row>
    <row r="335" spans="1:18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95"/>
      <c r="L335" s="195"/>
      <c r="M335" s="76"/>
      <c r="N335" s="2"/>
      <c r="O335" s="2"/>
      <c r="P335" s="2"/>
      <c r="Q335" s="2"/>
      <c r="R335" s="2"/>
    </row>
    <row r="336" spans="1:18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95"/>
      <c r="L336" s="195"/>
      <c r="M336" s="76"/>
      <c r="N336" s="2"/>
      <c r="O336" s="2"/>
      <c r="P336" s="2"/>
      <c r="Q336" s="2"/>
      <c r="R336" s="2"/>
    </row>
    <row r="337" spans="1:18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95"/>
      <c r="L337" s="195"/>
      <c r="M337" s="76"/>
      <c r="N337" s="2"/>
      <c r="O337" s="2"/>
      <c r="P337" s="2"/>
      <c r="Q337" s="2"/>
      <c r="R337" s="2"/>
    </row>
    <row r="338" spans="1:18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95"/>
      <c r="L338" s="195"/>
      <c r="M338" s="76"/>
      <c r="N338" s="2"/>
      <c r="O338" s="2"/>
      <c r="P338" s="2"/>
      <c r="Q338" s="2"/>
      <c r="R338" s="2"/>
    </row>
    <row r="339" spans="1:18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95"/>
      <c r="L339" s="195"/>
      <c r="M339" s="76"/>
      <c r="N339" s="2"/>
      <c r="O339" s="2"/>
      <c r="P339" s="2"/>
      <c r="Q339" s="2"/>
      <c r="R339" s="2"/>
    </row>
    <row r="340" spans="1:18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5"/>
      <c r="L340" s="195"/>
      <c r="M340" s="76"/>
      <c r="N340" s="2"/>
      <c r="O340" s="2"/>
      <c r="P340" s="2"/>
      <c r="Q340" s="2"/>
      <c r="R340" s="2"/>
    </row>
    <row r="341" spans="1:18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5"/>
      <c r="L341" s="195"/>
      <c r="M341" s="76"/>
      <c r="N341" s="2"/>
      <c r="O341" s="2"/>
      <c r="P341" s="2"/>
      <c r="Q341" s="2"/>
      <c r="R341" s="2"/>
    </row>
    <row r="342" spans="1:18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5"/>
      <c r="L342" s="195"/>
      <c r="M342" s="76"/>
      <c r="N342" s="2"/>
      <c r="O342" s="2"/>
      <c r="P342" s="2"/>
      <c r="Q342" s="2"/>
      <c r="R342" s="2"/>
    </row>
    <row r="343" spans="1:18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5"/>
      <c r="L343" s="195"/>
      <c r="M343" s="76"/>
      <c r="N343" s="2"/>
      <c r="O343" s="2"/>
      <c r="P343" s="2"/>
      <c r="Q343" s="2"/>
      <c r="R343" s="2"/>
    </row>
    <row r="344" spans="1:18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5"/>
      <c r="L344" s="195"/>
      <c r="M344" s="76"/>
      <c r="N344" s="2"/>
      <c r="O344" s="2"/>
      <c r="P344" s="2"/>
      <c r="Q344" s="2"/>
      <c r="R344" s="2"/>
    </row>
    <row r="345" spans="1:18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5"/>
      <c r="L345" s="195"/>
      <c r="M345" s="76"/>
      <c r="N345" s="2"/>
      <c r="O345" s="2"/>
      <c r="P345" s="2"/>
      <c r="Q345" s="2"/>
      <c r="R345" s="2"/>
    </row>
    <row r="346" spans="1:18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5"/>
      <c r="L346" s="195"/>
      <c r="M346" s="76"/>
      <c r="N346" s="2"/>
      <c r="O346" s="2"/>
      <c r="P346" s="2"/>
      <c r="Q346" s="2"/>
      <c r="R346" s="2"/>
    </row>
    <row r="347" spans="1:18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5"/>
      <c r="L347" s="195"/>
      <c r="M347" s="76"/>
      <c r="N347" s="2"/>
      <c r="O347" s="2"/>
      <c r="P347" s="2"/>
      <c r="Q347" s="2"/>
      <c r="R347" s="2"/>
    </row>
    <row r="348" spans="1:18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5"/>
      <c r="L348" s="195"/>
      <c r="M348" s="76"/>
      <c r="N348" s="2"/>
      <c r="O348" s="2"/>
      <c r="P348" s="2"/>
      <c r="Q348" s="2"/>
      <c r="R348" s="2"/>
    </row>
    <row r="349" spans="1:18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95"/>
      <c r="L349" s="195"/>
      <c r="M349" s="76"/>
      <c r="N349" s="2"/>
      <c r="O349" s="2"/>
      <c r="P349" s="2"/>
      <c r="Q349" s="2"/>
      <c r="R349" s="2"/>
    </row>
    <row r="350" spans="1:18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95"/>
      <c r="L350" s="195"/>
      <c r="M350" s="76"/>
      <c r="N350" s="2"/>
      <c r="O350" s="2"/>
      <c r="P350" s="2"/>
      <c r="Q350" s="2"/>
      <c r="R350" s="2"/>
    </row>
  </sheetData>
  <sheetProtection/>
  <printOptions horizontalCentered="1"/>
  <pageMargins left="0.7" right="0.25" top="0.319444444444444" bottom="0.2" header="0.5" footer="0.25"/>
  <pageSetup horizontalDpi="600" verticalDpi="600" orientation="landscape" scale="63" r:id="rId1"/>
  <rowBreaks count="1" manualBreakCount="1">
    <brk id="4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showOutlineSymbols="0" zoomScale="87" zoomScaleNormal="87" zoomScalePageLayoutView="0" workbookViewId="0" topLeftCell="A1">
      <selection activeCell="A3" sqref="A3"/>
    </sheetView>
  </sheetViews>
  <sheetFormatPr defaultColWidth="9.6640625" defaultRowHeight="15"/>
  <cols>
    <col min="1" max="1" width="10.21484375" style="81" customWidth="1"/>
    <col min="2" max="2" width="9.77734375" style="81" customWidth="1"/>
    <col min="3" max="3" width="16.10546875" style="81" customWidth="1"/>
    <col min="4" max="4" width="16.21484375" style="81" customWidth="1"/>
    <col min="5" max="5" width="13.6640625" style="81" customWidth="1"/>
    <col min="6" max="6" width="14.3359375" style="81" customWidth="1"/>
    <col min="7" max="7" width="21.4453125" style="81" customWidth="1"/>
    <col min="8" max="8" width="17.88671875" style="81" customWidth="1"/>
    <col min="9" max="9" width="15.4453125" style="81" customWidth="1"/>
    <col min="10" max="10" width="14.6640625" style="81" customWidth="1"/>
    <col min="11" max="11" width="11.5546875" style="81" customWidth="1"/>
    <col min="12" max="12" width="12.77734375" style="81" customWidth="1"/>
    <col min="13" max="13" width="14.5546875" style="81" customWidth="1"/>
    <col min="14" max="14" width="9.4453125" style="81" customWidth="1"/>
    <col min="15" max="15" width="13.88671875" style="81" customWidth="1"/>
    <col min="16" max="16" width="3.77734375" style="81" customWidth="1"/>
    <col min="17" max="16384" width="9.6640625" style="81" customWidth="1"/>
  </cols>
  <sheetData>
    <row r="1" spans="1:15" ht="23.25">
      <c r="A1" s="79" t="s">
        <v>0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ht="23.25">
      <c r="A2" s="79" t="s">
        <v>23</v>
      </c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ht="23.25">
      <c r="A3" s="79" t="s">
        <v>77</v>
      </c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 ht="23.25">
      <c r="A4" s="79"/>
      <c r="B4" s="79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1:15" ht="24" thickBot="1">
      <c r="A5" s="79" t="s">
        <v>24</v>
      </c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1:16" ht="16.5" thickTop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3" t="s">
        <v>25</v>
      </c>
      <c r="P6" s="84"/>
    </row>
    <row r="7" spans="1:16" ht="15.75">
      <c r="A7" s="106" t="s">
        <v>26</v>
      </c>
      <c r="B7" s="85" t="s">
        <v>13</v>
      </c>
      <c r="C7" s="85" t="s">
        <v>15</v>
      </c>
      <c r="D7" s="85" t="s">
        <v>56</v>
      </c>
      <c r="E7" s="282" t="s">
        <v>66</v>
      </c>
      <c r="F7" s="85" t="s">
        <v>16</v>
      </c>
      <c r="G7" s="85" t="s">
        <v>62</v>
      </c>
      <c r="H7" s="85" t="s">
        <v>17</v>
      </c>
      <c r="I7" s="85" t="s">
        <v>55</v>
      </c>
      <c r="J7" s="85" t="s">
        <v>27</v>
      </c>
      <c r="K7" s="85" t="s">
        <v>58</v>
      </c>
      <c r="L7" s="85" t="s">
        <v>53</v>
      </c>
      <c r="M7" s="85" t="s">
        <v>19</v>
      </c>
      <c r="N7" s="85" t="s">
        <v>54</v>
      </c>
      <c r="O7" s="85" t="s">
        <v>28</v>
      </c>
      <c r="P7" s="84"/>
    </row>
    <row r="8" spans="1:16" ht="16.5" thickBot="1">
      <c r="A8" s="86"/>
      <c r="B8" s="86"/>
      <c r="C8" s="86"/>
      <c r="D8" s="86"/>
      <c r="E8" s="283" t="s">
        <v>67</v>
      </c>
      <c r="F8" s="86"/>
      <c r="G8" s="86"/>
      <c r="H8" s="86"/>
      <c r="I8" s="86"/>
      <c r="J8" s="86"/>
      <c r="K8" s="86"/>
      <c r="L8" s="86"/>
      <c r="M8" s="86"/>
      <c r="N8" s="86"/>
      <c r="O8" s="86"/>
      <c r="P8" s="84"/>
    </row>
    <row r="9" spans="1:16" ht="15.75" thickTop="1">
      <c r="A9" s="87"/>
      <c r="B9" s="87"/>
      <c r="C9" s="87"/>
      <c r="D9" s="87"/>
      <c r="E9" s="88"/>
      <c r="F9" s="88"/>
      <c r="G9" s="88"/>
      <c r="H9" s="88"/>
      <c r="I9" s="88"/>
      <c r="J9" s="87"/>
      <c r="K9" s="87"/>
      <c r="L9" s="87"/>
      <c r="M9" s="87"/>
      <c r="N9" s="87"/>
      <c r="O9" s="87"/>
      <c r="P9" s="84"/>
    </row>
    <row r="10" spans="1:16" ht="15.75">
      <c r="A10" s="89">
        <f>DATE(2013,7,1)</f>
        <v>41456</v>
      </c>
      <c r="B10" s="90">
        <f>'MONTHLY STATS'!$C$9*2</f>
        <v>639432</v>
      </c>
      <c r="C10" s="90">
        <f>'MONTHLY STATS'!$C$14*2</f>
        <v>334924</v>
      </c>
      <c r="D10" s="90">
        <f>'MONTHLY STATS'!$C$19*2</f>
        <v>150422</v>
      </c>
      <c r="E10" s="90">
        <f>'MONTHLY STATS'!$C$24*2</f>
        <v>1057670</v>
      </c>
      <c r="F10" s="90">
        <f>'MONTHLY STATS'!$C$29*2</f>
        <v>655174</v>
      </c>
      <c r="G10" s="90">
        <f>'MONTHLY STATS'!$C$34*2</f>
        <v>331902</v>
      </c>
      <c r="H10" s="90">
        <f>'MONTHLY STATS'!$C$39*2</f>
        <v>477002</v>
      </c>
      <c r="I10" s="90">
        <f>'MONTHLY STATS'!$C$44*2</f>
        <v>753758</v>
      </c>
      <c r="J10" s="90">
        <f>'MONTHLY STATS'!$C$49*2</f>
        <v>1005644</v>
      </c>
      <c r="K10" s="90">
        <f>'MONTHLY STATS'!$C$54*2</f>
        <v>956670</v>
      </c>
      <c r="L10" s="90">
        <f>'MONTHLY STATS'!$C$59*2</f>
        <v>173892</v>
      </c>
      <c r="M10" s="90">
        <f>'MONTHLY STATS'!$C$64*2</f>
        <v>1114708</v>
      </c>
      <c r="N10" s="90">
        <f>'MONTHLY STATS'!$C$69*2</f>
        <v>194366</v>
      </c>
      <c r="O10" s="91">
        <f>SUM(B10:N10)</f>
        <v>7845564</v>
      </c>
      <c r="P10" s="84"/>
    </row>
    <row r="11" spans="1:16" ht="15.75">
      <c r="A11" s="89">
        <f>DATE(2013,8,1)</f>
        <v>41487</v>
      </c>
      <c r="B11" s="90">
        <f>'MONTHLY STATS'!$C$10*2</f>
        <v>632864</v>
      </c>
      <c r="C11" s="90">
        <f>'MONTHLY STATS'!$C$15*2</f>
        <v>361628</v>
      </c>
      <c r="D11" s="90">
        <f>'MONTHLY STATS'!$C$20*2</f>
        <v>148260</v>
      </c>
      <c r="E11" s="90">
        <f>'MONTHLY STATS'!$C$25*2</f>
        <v>992938</v>
      </c>
      <c r="F11" s="90">
        <f>'MONTHLY STATS'!$C$30*2</f>
        <v>678466</v>
      </c>
      <c r="G11" s="90">
        <f>'MONTHLY STATS'!$C$35*2</f>
        <v>351394</v>
      </c>
      <c r="H11" s="90">
        <f>'MONTHLY STATS'!$C$40*2</f>
        <v>485388</v>
      </c>
      <c r="I11" s="90">
        <f>'MONTHLY STATS'!$C$45*2</f>
        <v>798368</v>
      </c>
      <c r="J11" s="90">
        <f>'MONTHLY STATS'!$C$50*2</f>
        <v>1133454</v>
      </c>
      <c r="K11" s="90">
        <f>'MONTHLY STATS'!$C$55*2</f>
        <v>1058780</v>
      </c>
      <c r="L11" s="90">
        <f>'MONTHLY STATS'!$C$60*2</f>
        <v>179766</v>
      </c>
      <c r="M11" s="90">
        <f>'MONTHLY STATS'!$C$65*2</f>
        <v>1116486</v>
      </c>
      <c r="N11" s="90">
        <f>'MONTHLY STATS'!$C$70*2</f>
        <v>198336</v>
      </c>
      <c r="O11" s="91">
        <f>SUM(B11:N11)</f>
        <v>8136128</v>
      </c>
      <c r="P11" s="84"/>
    </row>
    <row r="12" spans="1:16" ht="15.75">
      <c r="A12" s="89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1"/>
      <c r="P12" s="84"/>
    </row>
    <row r="13" spans="1:16" ht="15.75">
      <c r="A13" s="89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1"/>
      <c r="P13" s="84"/>
    </row>
    <row r="14" spans="1:16" ht="15.75">
      <c r="A14" s="89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1"/>
      <c r="P14" s="84"/>
    </row>
    <row r="15" spans="1:16" ht="15.75">
      <c r="A15" s="89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1"/>
      <c r="P15" s="84"/>
    </row>
    <row r="16" spans="1:16" ht="15.75">
      <c r="A16" s="89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1"/>
      <c r="P16" s="84"/>
    </row>
    <row r="17" spans="1:16" ht="15.75">
      <c r="A17" s="89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1"/>
      <c r="P17" s="84"/>
    </row>
    <row r="18" spans="1:16" ht="15.75">
      <c r="A18" s="89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1"/>
      <c r="P18" s="84"/>
    </row>
    <row r="19" spans="1:16" ht="15.75">
      <c r="A19" s="89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1"/>
      <c r="P19" s="84"/>
    </row>
    <row r="20" spans="1:16" ht="15.75">
      <c r="A20" s="89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1"/>
      <c r="P20" s="84"/>
    </row>
    <row r="21" spans="1:16" ht="15.75">
      <c r="A21" s="89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1"/>
      <c r="P21" s="84"/>
    </row>
    <row r="22" spans="1:16" ht="15.75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1"/>
      <c r="P22" s="84"/>
    </row>
    <row r="23" spans="1:16" ht="15.75">
      <c r="A23" s="92" t="s">
        <v>29</v>
      </c>
      <c r="B23" s="91">
        <f aca="true" t="shared" si="0" ref="B23:O23">SUM(B10:B21)</f>
        <v>1272296</v>
      </c>
      <c r="C23" s="91">
        <f t="shared" si="0"/>
        <v>696552</v>
      </c>
      <c r="D23" s="91">
        <f t="shared" si="0"/>
        <v>298682</v>
      </c>
      <c r="E23" s="91">
        <f t="shared" si="0"/>
        <v>2050608</v>
      </c>
      <c r="F23" s="91">
        <f t="shared" si="0"/>
        <v>1333640</v>
      </c>
      <c r="G23" s="91">
        <f>SUM(G10:G21)</f>
        <v>683296</v>
      </c>
      <c r="H23" s="91">
        <f t="shared" si="0"/>
        <v>962390</v>
      </c>
      <c r="I23" s="91">
        <f>SUM(I10:I21)</f>
        <v>1552126</v>
      </c>
      <c r="J23" s="91">
        <f t="shared" si="0"/>
        <v>2139098</v>
      </c>
      <c r="K23" s="91">
        <f>SUM(K10:K21)</f>
        <v>2015450</v>
      </c>
      <c r="L23" s="91">
        <f t="shared" si="0"/>
        <v>353658</v>
      </c>
      <c r="M23" s="91">
        <f t="shared" si="0"/>
        <v>2231194</v>
      </c>
      <c r="N23" s="91">
        <f t="shared" si="0"/>
        <v>392702</v>
      </c>
      <c r="O23" s="91">
        <f t="shared" si="0"/>
        <v>15981692</v>
      </c>
      <c r="P23" s="84"/>
    </row>
    <row r="24" spans="1:16" ht="16.5" thickBot="1">
      <c r="A24" s="93"/>
      <c r="B24" s="91"/>
      <c r="C24" s="91"/>
      <c r="D24" s="91"/>
      <c r="E24" s="90"/>
      <c r="F24" s="90"/>
      <c r="G24" s="90"/>
      <c r="H24" s="90"/>
      <c r="I24" s="90"/>
      <c r="J24" s="91"/>
      <c r="K24" s="91"/>
      <c r="L24" s="91"/>
      <c r="M24" s="91"/>
      <c r="N24" s="91"/>
      <c r="O24" s="91"/>
      <c r="P24" s="84"/>
    </row>
    <row r="25" spans="1:15" ht="15.75" thickTop="1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6"/>
      <c r="L25" s="96"/>
      <c r="M25" s="96"/>
      <c r="N25" s="96"/>
      <c r="O25" s="96"/>
    </row>
    <row r="26" spans="1:15" ht="24" thickBot="1">
      <c r="A26" s="97" t="s">
        <v>30</v>
      </c>
      <c r="B26" s="98"/>
      <c r="C26" s="99"/>
      <c r="D26" s="99"/>
      <c r="E26" s="99"/>
      <c r="F26" s="99"/>
      <c r="G26" s="99"/>
      <c r="H26" s="99"/>
      <c r="I26" s="99"/>
      <c r="J26" s="99"/>
      <c r="K26" s="100"/>
      <c r="L26" s="100"/>
      <c r="M26" s="100"/>
      <c r="N26" s="100"/>
      <c r="O26" s="100"/>
    </row>
    <row r="27" spans="1:16" ht="16.5" thickTop="1">
      <c r="A27" s="101"/>
      <c r="B27" s="102"/>
      <c r="C27" s="102"/>
      <c r="D27" s="102"/>
      <c r="E27" s="103"/>
      <c r="F27" s="103"/>
      <c r="G27" s="103"/>
      <c r="H27" s="103"/>
      <c r="I27" s="103"/>
      <c r="J27" s="102"/>
      <c r="K27" s="104"/>
      <c r="L27" s="104"/>
      <c r="M27" s="104"/>
      <c r="N27" s="104"/>
      <c r="O27" s="105" t="s">
        <v>25</v>
      </c>
      <c r="P27" s="84"/>
    </row>
    <row r="28" spans="1:16" ht="15.75">
      <c r="A28" s="106" t="s">
        <v>26</v>
      </c>
      <c r="B28" s="85" t="s">
        <v>13</v>
      </c>
      <c r="C28" s="85" t="s">
        <v>15</v>
      </c>
      <c r="D28" s="85" t="s">
        <v>56</v>
      </c>
      <c r="E28" s="282" t="s">
        <v>66</v>
      </c>
      <c r="F28" s="85" t="s">
        <v>16</v>
      </c>
      <c r="G28" s="85" t="s">
        <v>62</v>
      </c>
      <c r="H28" s="85" t="s">
        <v>17</v>
      </c>
      <c r="I28" s="85" t="s">
        <v>55</v>
      </c>
      <c r="J28" s="85" t="s">
        <v>27</v>
      </c>
      <c r="K28" s="107" t="s">
        <v>58</v>
      </c>
      <c r="L28" s="107" t="s">
        <v>53</v>
      </c>
      <c r="M28" s="107" t="s">
        <v>19</v>
      </c>
      <c r="N28" s="107" t="s">
        <v>54</v>
      </c>
      <c r="O28" s="107" t="s">
        <v>28</v>
      </c>
      <c r="P28" s="84"/>
    </row>
    <row r="29" spans="1:16" ht="16.5" thickBot="1">
      <c r="A29" s="108"/>
      <c r="B29" s="109"/>
      <c r="C29" s="109"/>
      <c r="D29" s="109"/>
      <c r="E29" s="283" t="s">
        <v>67</v>
      </c>
      <c r="F29" s="85"/>
      <c r="G29" s="85"/>
      <c r="H29" s="85"/>
      <c r="I29" s="85"/>
      <c r="J29" s="109"/>
      <c r="K29" s="110"/>
      <c r="L29" s="110"/>
      <c r="M29" s="110"/>
      <c r="N29" s="110"/>
      <c r="O29" s="110"/>
      <c r="P29" s="84"/>
    </row>
    <row r="30" spans="1:16" ht="15.75" thickTop="1">
      <c r="A30" s="111"/>
      <c r="B30" s="112"/>
      <c r="C30" s="112"/>
      <c r="D30" s="112"/>
      <c r="E30" s="113"/>
      <c r="F30" s="113"/>
      <c r="G30" s="113"/>
      <c r="H30" s="113"/>
      <c r="I30" s="113"/>
      <c r="J30" s="112"/>
      <c r="K30" s="114"/>
      <c r="L30" s="114"/>
      <c r="M30" s="114"/>
      <c r="N30" s="114"/>
      <c r="O30" s="114"/>
      <c r="P30" s="84"/>
    </row>
    <row r="31" spans="1:16" ht="15.75">
      <c r="A31" s="89">
        <f>DATE(2013,7,1)</f>
        <v>41456</v>
      </c>
      <c r="B31" s="90">
        <f>'MONTHLY STATS'!$K$9*0.21</f>
        <v>2635998.6324</v>
      </c>
      <c r="C31" s="90">
        <f>'MONTHLY STATS'!$K$14*0.21</f>
        <v>1357683.3459</v>
      </c>
      <c r="D31" s="90">
        <f>'MONTHLY STATS'!$K$19*0.21</f>
        <v>587678.9478</v>
      </c>
      <c r="E31" s="90">
        <f>'MONTHLY STATS'!$K$24*0.21</f>
        <v>4350202.4517</v>
      </c>
      <c r="F31" s="90">
        <f>'MONTHLY STATS'!$K$29*0.21</f>
        <v>3121715.4654</v>
      </c>
      <c r="G31" s="90">
        <f>'MONTHLY STATS'!$K$34*0.21</f>
        <v>1020735.8468999999</v>
      </c>
      <c r="H31" s="90">
        <f>'MONTHLY STATS'!$K$39*0.21</f>
        <v>1379966.9583</v>
      </c>
      <c r="I31" s="90">
        <f>'MONTHLY STATS'!$K$44*0.21</f>
        <v>2387719.5405</v>
      </c>
      <c r="J31" s="90">
        <f>'MONTHLY STATS'!$K$49*0.21</f>
        <v>3625339.3617</v>
      </c>
      <c r="K31" s="90">
        <f>'MONTHLY STATS'!$K$54*0.21</f>
        <v>3443386.0776</v>
      </c>
      <c r="L31" s="90">
        <f>'MONTHLY STATS'!$K$59*0.21</f>
        <v>624636.0792</v>
      </c>
      <c r="M31" s="90">
        <f>'MONTHLY STATS'!$K$64*0.21</f>
        <v>4507631.3037</v>
      </c>
      <c r="N31" s="90">
        <f>'MONTHLY STATS'!$K$69*0.21</f>
        <v>637211.7045</v>
      </c>
      <c r="O31" s="91">
        <f>SUM(B31:N31)</f>
        <v>29679905.715599995</v>
      </c>
      <c r="P31" s="84"/>
    </row>
    <row r="32" spans="1:16" ht="15.75">
      <c r="A32" s="89">
        <f>DATE(2013,8,1)</f>
        <v>41487</v>
      </c>
      <c r="B32" s="90">
        <f>'MONTHLY STATS'!$K$10*0.21</f>
        <v>2650461.1203</v>
      </c>
      <c r="C32" s="90">
        <f>'MONTHLY STATS'!$K$15*0.21</f>
        <v>1511536.0218</v>
      </c>
      <c r="D32" s="90">
        <f>'MONTHLY STATS'!$K$20*0.21</f>
        <v>579076.0962</v>
      </c>
      <c r="E32" s="90">
        <f>'MONTHLY STATS'!$K$25*0.21</f>
        <v>4158994.5705</v>
      </c>
      <c r="F32" s="90">
        <f>'MONTHLY STATS'!$K$30*0.21</f>
        <v>3257996.6307</v>
      </c>
      <c r="G32" s="90">
        <f>'MONTHLY STATS'!$K$35*0.21</f>
        <v>1084336.6716</v>
      </c>
      <c r="H32" s="90">
        <f>'MONTHLY STATS'!$K$40*0.21</f>
        <v>1371912.9774</v>
      </c>
      <c r="I32" s="90">
        <f>'MONTHLY STATS'!$K$45*0.21</f>
        <v>2684350.3155</v>
      </c>
      <c r="J32" s="90">
        <f>'MONTHLY STATS'!$K$50*0.21</f>
        <v>3782435.223</v>
      </c>
      <c r="K32" s="90">
        <f>'MONTHLY STATS'!$K$55*0.21</f>
        <v>3813918.4775999994</v>
      </c>
      <c r="L32" s="90">
        <f>'MONTHLY STATS'!$K$60*0.21</f>
        <v>638075.0901</v>
      </c>
      <c r="M32" s="90">
        <f>'MONTHLY STATS'!$K$65*0.21</f>
        <v>4674463.6491</v>
      </c>
      <c r="N32" s="90">
        <f>'MONTHLY STATS'!$K$70*0.21</f>
        <v>663778.7204999999</v>
      </c>
      <c r="O32" s="91">
        <f>SUM(B32:N32)</f>
        <v>30871335.5643</v>
      </c>
      <c r="P32" s="84"/>
    </row>
    <row r="33" spans="1:16" ht="15.75">
      <c r="A33" s="89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1"/>
      <c r="P33" s="84"/>
    </row>
    <row r="34" spans="1:16" ht="15.75">
      <c r="A34" s="89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1"/>
      <c r="P34" s="84"/>
    </row>
    <row r="35" spans="1:16" ht="15.75">
      <c r="A35" s="89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1"/>
      <c r="P35" s="84"/>
    </row>
    <row r="36" spans="1:16" ht="15.75">
      <c r="A36" s="89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1"/>
      <c r="P36" s="84"/>
    </row>
    <row r="37" spans="1:16" ht="15.75">
      <c r="A37" s="89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1"/>
      <c r="P37" s="84"/>
    </row>
    <row r="38" spans="1:16" ht="15.75">
      <c r="A38" s="89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1"/>
      <c r="P38" s="84"/>
    </row>
    <row r="39" spans="1:16" ht="15.75">
      <c r="A39" s="89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1"/>
      <c r="P39" s="84"/>
    </row>
    <row r="40" spans="1:16" ht="15.75">
      <c r="A40" s="89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1"/>
      <c r="P40" s="84"/>
    </row>
    <row r="41" spans="1:16" ht="15.75">
      <c r="A41" s="89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1"/>
      <c r="P41" s="84"/>
    </row>
    <row r="42" spans="1:16" ht="15.75">
      <c r="A42" s="89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1"/>
      <c r="P42" s="84"/>
    </row>
    <row r="43" spans="1:16" ht="15.75">
      <c r="A43" s="89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1"/>
      <c r="P43" s="84"/>
    </row>
    <row r="44" spans="1:16" ht="15.75">
      <c r="A44" s="92" t="s">
        <v>29</v>
      </c>
      <c r="B44" s="91">
        <f aca="true" t="shared" si="1" ref="B44:O44">SUM(B31:B42)</f>
        <v>5286459.7527</v>
      </c>
      <c r="C44" s="91">
        <f t="shared" si="1"/>
        <v>2869219.3677000003</v>
      </c>
      <c r="D44" s="91">
        <f t="shared" si="1"/>
        <v>1166755.044</v>
      </c>
      <c r="E44" s="91">
        <f t="shared" si="1"/>
        <v>8509197.0222</v>
      </c>
      <c r="F44" s="91">
        <f t="shared" si="1"/>
        <v>6379712.096100001</v>
      </c>
      <c r="G44" s="91">
        <f t="shared" si="1"/>
        <v>2105072.5185</v>
      </c>
      <c r="H44" s="91">
        <f t="shared" si="1"/>
        <v>2751879.9357000003</v>
      </c>
      <c r="I44" s="91">
        <f>SUM(I31:I42)</f>
        <v>5072069.856000001</v>
      </c>
      <c r="J44" s="91">
        <f t="shared" si="1"/>
        <v>7407774.5847</v>
      </c>
      <c r="K44" s="91">
        <f>SUM(K31:K42)</f>
        <v>7257304.555199999</v>
      </c>
      <c r="L44" s="91">
        <f t="shared" si="1"/>
        <v>1262711.1693000002</v>
      </c>
      <c r="M44" s="91">
        <f t="shared" si="1"/>
        <v>9182094.9528</v>
      </c>
      <c r="N44" s="91">
        <f t="shared" si="1"/>
        <v>1300990.4249999998</v>
      </c>
      <c r="O44" s="91">
        <f t="shared" si="1"/>
        <v>60551241.2799</v>
      </c>
      <c r="P44" s="84"/>
    </row>
    <row r="45" spans="1:16" ht="16.5" thickBot="1">
      <c r="A45" s="93"/>
      <c r="B45" s="91"/>
      <c r="C45" s="91"/>
      <c r="D45" s="91"/>
      <c r="E45" s="90"/>
      <c r="F45" s="90"/>
      <c r="G45" s="90"/>
      <c r="H45" s="90"/>
      <c r="I45" s="90"/>
      <c r="J45" s="91"/>
      <c r="K45" s="91"/>
      <c r="L45" s="91"/>
      <c r="M45" s="91"/>
      <c r="N45" s="91"/>
      <c r="O45" s="91"/>
      <c r="P45" s="84"/>
    </row>
    <row r="46" spans="1:15" ht="15.75" thickTop="1">
      <c r="A46" s="115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</row>
    <row r="47" spans="1:15" ht="15.75">
      <c r="A47" s="279" t="s">
        <v>65</v>
      </c>
      <c r="B47" s="281"/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</row>
    <row r="48" spans="1:15" ht="15.75">
      <c r="A48" s="259" t="s">
        <v>72</v>
      </c>
      <c r="B48" s="281"/>
      <c r="C48" s="281"/>
      <c r="D48" s="281"/>
      <c r="E48" s="281"/>
      <c r="F48" s="281"/>
      <c r="G48" s="281"/>
      <c r="H48" s="281"/>
      <c r="I48" s="281"/>
      <c r="J48" s="281"/>
      <c r="K48" s="281"/>
      <c r="L48" s="281"/>
      <c r="M48" s="281"/>
      <c r="N48" s="281"/>
      <c r="O48" s="281"/>
    </row>
    <row r="49" spans="1:9" ht="15.75">
      <c r="A49" s="116" t="s">
        <v>31</v>
      </c>
      <c r="B49" s="99"/>
      <c r="C49" s="99"/>
      <c r="D49" s="99"/>
      <c r="E49" s="99"/>
      <c r="F49" s="99"/>
      <c r="G49" s="99"/>
      <c r="H49" s="99"/>
      <c r="I49" s="99"/>
    </row>
    <row r="50" spans="1:9" ht="15.75">
      <c r="A50" s="116"/>
      <c r="B50" s="99"/>
      <c r="C50" s="99"/>
      <c r="D50" s="99"/>
      <c r="E50" s="99"/>
      <c r="F50" s="99"/>
      <c r="G50" s="99"/>
      <c r="H50" s="99"/>
      <c r="I50" s="99"/>
    </row>
    <row r="51" ht="15.75">
      <c r="A51" s="73"/>
    </row>
  </sheetData>
  <sheetProtection/>
  <printOptions horizontalCentered="1"/>
  <pageMargins left="0.3" right="0.05" top="0.319444444444444" bottom="0.25" header="0.5" footer="0.5"/>
  <pageSetup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1"/>
  <sheetViews>
    <sheetView showOutlineSymbols="0" zoomScalePageLayoutView="0" workbookViewId="0" topLeftCell="A1">
      <selection activeCell="A48" sqref="A48"/>
    </sheetView>
  </sheetViews>
  <sheetFormatPr defaultColWidth="9.6640625" defaultRowHeight="15"/>
  <cols>
    <col min="1" max="1" width="27.6640625" style="119" customWidth="1"/>
    <col min="2" max="2" width="9.6640625" style="119" customWidth="1"/>
    <col min="3" max="3" width="16.6640625" style="212" customWidth="1"/>
    <col min="4" max="5" width="15.6640625" style="212" customWidth="1"/>
    <col min="6" max="6" width="9.6640625" style="119" customWidth="1"/>
    <col min="7" max="7" width="10.5546875" style="224" customWidth="1"/>
    <col min="8" max="16384" width="9.6640625" style="119" customWidth="1"/>
  </cols>
  <sheetData>
    <row r="1" spans="1:7" ht="18">
      <c r="A1" s="117" t="s">
        <v>0</v>
      </c>
      <c r="B1" s="118"/>
      <c r="C1" s="203"/>
      <c r="D1" s="203"/>
      <c r="E1" s="203"/>
      <c r="F1" s="118"/>
      <c r="G1" s="213"/>
    </row>
    <row r="2" spans="1:7" ht="18" customHeight="1">
      <c r="A2" s="120" t="s">
        <v>32</v>
      </c>
      <c r="B2" s="118"/>
      <c r="C2" s="203"/>
      <c r="D2" s="203"/>
      <c r="E2" s="203"/>
      <c r="F2" s="118"/>
      <c r="G2" s="213"/>
    </row>
    <row r="3" spans="1:7" ht="18" customHeight="1">
      <c r="A3" s="117" t="s">
        <v>78</v>
      </c>
      <c r="B3" s="118"/>
      <c r="C3" s="203"/>
      <c r="D3" s="203"/>
      <c r="E3" s="203"/>
      <c r="F3" s="118"/>
      <c r="G3" s="213"/>
    </row>
    <row r="4" spans="1:7" ht="15">
      <c r="A4" s="121" t="s">
        <v>79</v>
      </c>
      <c r="B4" s="118"/>
      <c r="C4" s="203"/>
      <c r="D4" s="203"/>
      <c r="E4" s="203"/>
      <c r="F4" s="118"/>
      <c r="G4" s="213"/>
    </row>
    <row r="5" spans="1:7" ht="15.75">
      <c r="A5" s="118"/>
      <c r="B5" s="118"/>
      <c r="C5" s="203"/>
      <c r="D5" s="203"/>
      <c r="E5" s="203"/>
      <c r="F5" s="118"/>
      <c r="G5" s="214" t="s">
        <v>1</v>
      </c>
    </row>
    <row r="6" spans="1:8" ht="16.5" thickTop="1">
      <c r="A6" s="122"/>
      <c r="B6" s="123" t="s">
        <v>2</v>
      </c>
      <c r="C6" s="204" t="s">
        <v>33</v>
      </c>
      <c r="D6" s="204" t="s">
        <v>33</v>
      </c>
      <c r="E6" s="204" t="s">
        <v>3</v>
      </c>
      <c r="F6" s="124"/>
      <c r="G6" s="215" t="s">
        <v>34</v>
      </c>
      <c r="H6" s="125"/>
    </row>
    <row r="7" spans="1:8" ht="16.5" thickBot="1">
      <c r="A7" s="126" t="s">
        <v>5</v>
      </c>
      <c r="B7" s="127" t="s">
        <v>6</v>
      </c>
      <c r="C7" s="267" t="s">
        <v>35</v>
      </c>
      <c r="D7" s="205" t="s">
        <v>36</v>
      </c>
      <c r="E7" s="205" t="s">
        <v>36</v>
      </c>
      <c r="F7" s="128" t="s">
        <v>8</v>
      </c>
      <c r="G7" s="216" t="s">
        <v>37</v>
      </c>
      <c r="H7" s="125"/>
    </row>
    <row r="8" spans="1:8" ht="15.75" customHeight="1" thickTop="1">
      <c r="A8" s="129"/>
      <c r="B8" s="130"/>
      <c r="C8" s="206"/>
      <c r="D8" s="206"/>
      <c r="E8" s="206"/>
      <c r="F8" s="131"/>
      <c r="G8" s="217"/>
      <c r="H8" s="125"/>
    </row>
    <row r="9" spans="1:8" ht="15.75">
      <c r="A9" s="132" t="s">
        <v>38</v>
      </c>
      <c r="B9" s="133">
        <f>DATE(2013,7,1)</f>
        <v>41456</v>
      </c>
      <c r="C9" s="207">
        <v>5473265</v>
      </c>
      <c r="D9" s="207">
        <v>979631</v>
      </c>
      <c r="E9" s="207">
        <v>1142785.75</v>
      </c>
      <c r="F9" s="134">
        <f>(+D9-E9)/E9</f>
        <v>-0.14276932487126306</v>
      </c>
      <c r="G9" s="218">
        <f>D9/C9</f>
        <v>0.17898475589981483</v>
      </c>
      <c r="H9" s="125"/>
    </row>
    <row r="10" spans="1:8" ht="15.75">
      <c r="A10" s="132"/>
      <c r="B10" s="133">
        <f>DATE(2013,8,1)</f>
        <v>41487</v>
      </c>
      <c r="C10" s="207">
        <v>5562163</v>
      </c>
      <c r="D10" s="207">
        <v>1015141.56</v>
      </c>
      <c r="E10" s="207">
        <v>1154857.33</v>
      </c>
      <c r="F10" s="134">
        <f>(+D10-E10)/E10</f>
        <v>-0.12098097866339906</v>
      </c>
      <c r="G10" s="218">
        <f>D10/C10</f>
        <v>0.18250841624022884</v>
      </c>
      <c r="H10" s="125"/>
    </row>
    <row r="11" spans="1:8" ht="15.75" thickBot="1">
      <c r="A11" s="135"/>
      <c r="B11" s="136"/>
      <c r="C11" s="207"/>
      <c r="D11" s="207"/>
      <c r="E11" s="207"/>
      <c r="F11" s="134"/>
      <c r="G11" s="218"/>
      <c r="H11" s="125"/>
    </row>
    <row r="12" spans="1:8" ht="17.25" thickBot="1" thickTop="1">
      <c r="A12" s="137" t="s">
        <v>14</v>
      </c>
      <c r="B12" s="138"/>
      <c r="C12" s="204">
        <f>SUM(C9:C11)</f>
        <v>11035428</v>
      </c>
      <c r="D12" s="204">
        <f>SUM(D9:D11)</f>
        <v>1994772.56</v>
      </c>
      <c r="E12" s="204">
        <f>SUM(E9:E11)</f>
        <v>2297643.08</v>
      </c>
      <c r="F12" s="139">
        <f>(+D12-E12)/E12</f>
        <v>-0.13181791490434625</v>
      </c>
      <c r="G12" s="215">
        <f>D12/C12</f>
        <v>0.1807607788297835</v>
      </c>
      <c r="H12" s="125"/>
    </row>
    <row r="13" spans="1:8" ht="15.75" customHeight="1" thickTop="1">
      <c r="A13" s="140"/>
      <c r="B13" s="141"/>
      <c r="C13" s="208"/>
      <c r="D13" s="208"/>
      <c r="E13" s="208"/>
      <c r="F13" s="142"/>
      <c r="G13" s="219"/>
      <c r="H13" s="125"/>
    </row>
    <row r="14" spans="1:8" ht="15.75">
      <c r="A14" s="19" t="s">
        <v>15</v>
      </c>
      <c r="B14" s="133">
        <f>DATE(2013,7,1)</f>
        <v>41456</v>
      </c>
      <c r="C14" s="207">
        <v>2407779</v>
      </c>
      <c r="D14" s="207">
        <v>475634.5</v>
      </c>
      <c r="E14" s="207">
        <v>472394.5</v>
      </c>
      <c r="F14" s="134">
        <f>(+D14-E14)/E14</f>
        <v>0.006858674264835852</v>
      </c>
      <c r="G14" s="218">
        <f>D14/C14</f>
        <v>0.1975407626696636</v>
      </c>
      <c r="H14" s="125"/>
    </row>
    <row r="15" spans="1:8" ht="15.75">
      <c r="A15" s="19"/>
      <c r="B15" s="133">
        <f>DATE(2013,8,1)</f>
        <v>41487</v>
      </c>
      <c r="C15" s="207">
        <v>2513012</v>
      </c>
      <c r="D15" s="207">
        <v>630118</v>
      </c>
      <c r="E15" s="207">
        <v>521375</v>
      </c>
      <c r="F15" s="134">
        <f>(+D15-E15)/E15</f>
        <v>0.20856964756653082</v>
      </c>
      <c r="G15" s="218">
        <f>D15/C15</f>
        <v>0.2507421373236578</v>
      </c>
      <c r="H15" s="125"/>
    </row>
    <row r="16" spans="1:8" ht="15.75" thickBot="1">
      <c r="A16" s="135"/>
      <c r="B16" s="133"/>
      <c r="C16" s="207"/>
      <c r="D16" s="207"/>
      <c r="E16" s="207"/>
      <c r="F16" s="134"/>
      <c r="G16" s="218"/>
      <c r="H16" s="125"/>
    </row>
    <row r="17" spans="1:8" ht="17.25" thickBot="1" thickTop="1">
      <c r="A17" s="137" t="s">
        <v>14</v>
      </c>
      <c r="B17" s="138"/>
      <c r="C17" s="204">
        <f>SUM(C14:C16)</f>
        <v>4920791</v>
      </c>
      <c r="D17" s="204">
        <f>SUM(D14:D16)</f>
        <v>1105752.5</v>
      </c>
      <c r="E17" s="204">
        <f>SUM(E14:E16)</f>
        <v>993769.5</v>
      </c>
      <c r="F17" s="139">
        <f>(+D17-E17)/E17</f>
        <v>0.11268508441846928</v>
      </c>
      <c r="G17" s="215">
        <f>D17/C17</f>
        <v>0.22471031588214171</v>
      </c>
      <c r="H17" s="125"/>
    </row>
    <row r="18" spans="1:8" ht="15.75" customHeight="1" thickTop="1">
      <c r="A18" s="258"/>
      <c r="B18" s="141"/>
      <c r="C18" s="208"/>
      <c r="D18" s="208"/>
      <c r="E18" s="208"/>
      <c r="F18" s="142"/>
      <c r="G18" s="222"/>
      <c r="H18" s="125"/>
    </row>
    <row r="19" spans="1:8" ht="15.75">
      <c r="A19" s="19" t="s">
        <v>56</v>
      </c>
      <c r="B19" s="133">
        <f>DATE(2013,7,1)</f>
        <v>41456</v>
      </c>
      <c r="C19" s="207">
        <v>1184027</v>
      </c>
      <c r="D19" s="207">
        <v>327537.5</v>
      </c>
      <c r="E19" s="207">
        <v>332537.5</v>
      </c>
      <c r="F19" s="134">
        <f>(+D19-E19)/E19</f>
        <v>-0.015035898206969139</v>
      </c>
      <c r="G19" s="218">
        <f>D19/C19</f>
        <v>0.27663009373941644</v>
      </c>
      <c r="H19" s="125"/>
    </row>
    <row r="20" spans="1:8" ht="15.75">
      <c r="A20" s="19"/>
      <c r="B20" s="133">
        <f>DATE(2013,8,1)</f>
        <v>41487</v>
      </c>
      <c r="C20" s="207">
        <v>1027663</v>
      </c>
      <c r="D20" s="207">
        <v>291070.5</v>
      </c>
      <c r="E20" s="207">
        <v>373229</v>
      </c>
      <c r="F20" s="134">
        <f>(+D20-E20)/E20</f>
        <v>-0.2201289288881625</v>
      </c>
      <c r="G20" s="218">
        <f>D20/C20</f>
        <v>0.28323536022995865</v>
      </c>
      <c r="H20" s="125"/>
    </row>
    <row r="21" spans="1:8" ht="15.75" thickBot="1">
      <c r="A21" s="135"/>
      <c r="B21" s="133"/>
      <c r="C21" s="207"/>
      <c r="D21" s="207"/>
      <c r="E21" s="207"/>
      <c r="F21" s="134"/>
      <c r="G21" s="218"/>
      <c r="H21" s="125"/>
    </row>
    <row r="22" spans="1:8" ht="17.25" thickBot="1" thickTop="1">
      <c r="A22" s="143" t="s">
        <v>14</v>
      </c>
      <c r="B22" s="144"/>
      <c r="C22" s="209">
        <f>SUM(C19:C21)</f>
        <v>2211690</v>
      </c>
      <c r="D22" s="209">
        <f>SUM(D19:D21)</f>
        <v>618608</v>
      </c>
      <c r="E22" s="209">
        <f>SUM(E19:E21)</f>
        <v>705766.5</v>
      </c>
      <c r="F22" s="145">
        <f>(+D22-E22)/E22</f>
        <v>-0.12349481025239935</v>
      </c>
      <c r="G22" s="220">
        <f>D22/C22</f>
        <v>0.2796992345220171</v>
      </c>
      <c r="H22" s="125"/>
    </row>
    <row r="23" spans="1:8" ht="15.75" thickTop="1">
      <c r="A23" s="135"/>
      <c r="B23" s="136"/>
      <c r="C23" s="207"/>
      <c r="D23" s="207"/>
      <c r="E23" s="207"/>
      <c r="F23" s="134"/>
      <c r="G23" s="221"/>
      <c r="H23" s="125"/>
    </row>
    <row r="24" spans="1:8" ht="15.75">
      <c r="A24" s="180" t="s">
        <v>74</v>
      </c>
      <c r="B24" s="133">
        <f>DATE(2013,7,1)</f>
        <v>41456</v>
      </c>
      <c r="C24" s="207">
        <v>12903826</v>
      </c>
      <c r="D24" s="207">
        <v>2879949.68</v>
      </c>
      <c r="E24" s="207">
        <v>3547727.46</v>
      </c>
      <c r="F24" s="134">
        <f>(+D24-E24)/E24</f>
        <v>-0.18822691075599132</v>
      </c>
      <c r="G24" s="218">
        <f>D24/C24</f>
        <v>0.22318571871629392</v>
      </c>
      <c r="H24" s="125"/>
    </row>
    <row r="25" spans="1:8" ht="15.75">
      <c r="A25" s="180"/>
      <c r="B25" s="133">
        <f>DATE(2013,8,1)</f>
        <v>41487</v>
      </c>
      <c r="C25" s="207">
        <v>12820066</v>
      </c>
      <c r="D25" s="207">
        <v>2484831.68</v>
      </c>
      <c r="E25" s="207">
        <v>2611181.79</v>
      </c>
      <c r="F25" s="134">
        <f>(+D25-E25)/E25</f>
        <v>-0.048388094036149</v>
      </c>
      <c r="G25" s="218">
        <f>D25/C25</f>
        <v>0.19382362618101967</v>
      </c>
      <c r="H25" s="125"/>
    </row>
    <row r="26" spans="1:8" ht="15.75" customHeight="1" thickBot="1">
      <c r="A26" s="135"/>
      <c r="B26" s="136"/>
      <c r="C26" s="207"/>
      <c r="D26" s="207"/>
      <c r="E26" s="207"/>
      <c r="F26" s="134"/>
      <c r="G26" s="218"/>
      <c r="H26" s="125"/>
    </row>
    <row r="27" spans="1:8" ht="17.25" customHeight="1" thickBot="1" thickTop="1">
      <c r="A27" s="143" t="s">
        <v>14</v>
      </c>
      <c r="B27" s="144"/>
      <c r="C27" s="209">
        <f>SUM(C24:C26)</f>
        <v>25723892</v>
      </c>
      <c r="D27" s="209">
        <f>SUM(D24:D26)</f>
        <v>5364781.36</v>
      </c>
      <c r="E27" s="209">
        <f>SUM(E24:E26)</f>
        <v>6158909.25</v>
      </c>
      <c r="F27" s="145">
        <f>(+D27-E27)/E27</f>
        <v>-0.12893969658669668</v>
      </c>
      <c r="G27" s="220">
        <f>D27/C27</f>
        <v>0.20855247565181817</v>
      </c>
      <c r="H27" s="125"/>
    </row>
    <row r="28" spans="1:8" ht="15.75" customHeight="1" thickTop="1">
      <c r="A28" s="135"/>
      <c r="B28" s="136"/>
      <c r="C28" s="207"/>
      <c r="D28" s="207"/>
      <c r="E28" s="207"/>
      <c r="F28" s="134"/>
      <c r="G28" s="221"/>
      <c r="H28" s="125"/>
    </row>
    <row r="29" spans="1:8" ht="15" customHeight="1">
      <c r="A29" s="132" t="s">
        <v>39</v>
      </c>
      <c r="B29" s="133">
        <f>DATE(2013,7,1)</f>
        <v>41456</v>
      </c>
      <c r="C29" s="207">
        <v>11278343.05</v>
      </c>
      <c r="D29" s="207">
        <v>2762564.55</v>
      </c>
      <c r="E29" s="207">
        <v>3113904.75</v>
      </c>
      <c r="F29" s="134">
        <f>(+D29-E29)/E29</f>
        <v>-0.1128294627509079</v>
      </c>
      <c r="G29" s="218">
        <f>D29/C29</f>
        <v>0.24494418530743306</v>
      </c>
      <c r="H29" s="125"/>
    </row>
    <row r="30" spans="1:8" ht="15" customHeight="1">
      <c r="A30" s="132"/>
      <c r="B30" s="133">
        <f>DATE(2013,8,1)</f>
        <v>41487</v>
      </c>
      <c r="C30" s="207">
        <v>11244580</v>
      </c>
      <c r="D30" s="207">
        <v>2695314.5</v>
      </c>
      <c r="E30" s="207">
        <v>2533178.5</v>
      </c>
      <c r="F30" s="134">
        <f>(+D30-E30)/E30</f>
        <v>0.06400496451394957</v>
      </c>
      <c r="G30" s="218">
        <f>D30/C30</f>
        <v>0.2396989927591782</v>
      </c>
      <c r="H30" s="125"/>
    </row>
    <row r="31" spans="1:8" ht="15.75" thickBot="1">
      <c r="A31" s="135"/>
      <c r="B31" s="133"/>
      <c r="C31" s="207"/>
      <c r="D31" s="207"/>
      <c r="E31" s="207"/>
      <c r="F31" s="134"/>
      <c r="G31" s="218"/>
      <c r="H31" s="125"/>
    </row>
    <row r="32" spans="1:8" ht="17.25" customHeight="1" thickBot="1" thickTop="1">
      <c r="A32" s="143" t="s">
        <v>14</v>
      </c>
      <c r="B32" s="144"/>
      <c r="C32" s="210">
        <f>SUM(C29:C31)</f>
        <v>22522923.05</v>
      </c>
      <c r="D32" s="266">
        <f>SUM(D29:D31)</f>
        <v>5457879.05</v>
      </c>
      <c r="E32" s="209">
        <f>SUM(E29:E31)</f>
        <v>5647083.25</v>
      </c>
      <c r="F32" s="273">
        <f>(+D32-E32)/E32</f>
        <v>-0.03350476549110555</v>
      </c>
      <c r="G32" s="272">
        <f>D32/C32</f>
        <v>0.24232552044349323</v>
      </c>
      <c r="H32" s="125"/>
    </row>
    <row r="33" spans="1:8" ht="15.75" customHeight="1" thickTop="1">
      <c r="A33" s="132"/>
      <c r="B33" s="136"/>
      <c r="C33" s="207"/>
      <c r="D33" s="207"/>
      <c r="E33" s="207"/>
      <c r="F33" s="134"/>
      <c r="G33" s="221"/>
      <c r="H33" s="125"/>
    </row>
    <row r="34" spans="1:8" ht="15.75">
      <c r="A34" s="132" t="s">
        <v>64</v>
      </c>
      <c r="B34" s="133">
        <f>DATE(2013,7,1)</f>
        <v>41456</v>
      </c>
      <c r="C34" s="207">
        <v>2647901</v>
      </c>
      <c r="D34" s="207">
        <v>576221.5</v>
      </c>
      <c r="E34" s="207">
        <v>0</v>
      </c>
      <c r="F34" s="134">
        <v>1</v>
      </c>
      <c r="G34" s="218">
        <f>D34/C34</f>
        <v>0.21761444253391649</v>
      </c>
      <c r="H34" s="125"/>
    </row>
    <row r="35" spans="1:8" ht="15.75">
      <c r="A35" s="132"/>
      <c r="B35" s="133">
        <f>DATE(2013,8,1)</f>
        <v>41487</v>
      </c>
      <c r="C35" s="207">
        <v>2705347</v>
      </c>
      <c r="D35" s="207">
        <v>484224</v>
      </c>
      <c r="E35" s="207">
        <v>0</v>
      </c>
      <c r="F35" s="134">
        <v>1</v>
      </c>
      <c r="G35" s="218">
        <f>D35/C35</f>
        <v>0.17898776016533183</v>
      </c>
      <c r="H35" s="125"/>
    </row>
    <row r="36" spans="1:8" ht="15.75" customHeight="1" thickBot="1">
      <c r="A36" s="132"/>
      <c r="B36" s="133"/>
      <c r="C36" s="207"/>
      <c r="D36" s="207"/>
      <c r="E36" s="207"/>
      <c r="F36" s="134"/>
      <c r="G36" s="218"/>
      <c r="H36" s="125"/>
    </row>
    <row r="37" spans="1:8" ht="17.25" thickBot="1" thickTop="1">
      <c r="A37" s="143" t="s">
        <v>14</v>
      </c>
      <c r="B37" s="144"/>
      <c r="C37" s="210">
        <f>SUM(C34:C36)</f>
        <v>5353248</v>
      </c>
      <c r="D37" s="266">
        <f>SUM(D34:D36)</f>
        <v>1060445.5</v>
      </c>
      <c r="E37" s="210">
        <f>SUM(E34:E36)</f>
        <v>0</v>
      </c>
      <c r="F37" s="274">
        <v>1</v>
      </c>
      <c r="G37" s="272">
        <f>D37/C37</f>
        <v>0.19809384881851166</v>
      </c>
      <c r="H37" s="125"/>
    </row>
    <row r="38" spans="1:8" ht="15.75" customHeight="1" thickTop="1">
      <c r="A38" s="132"/>
      <c r="B38" s="136"/>
      <c r="C38" s="207"/>
      <c r="D38" s="207"/>
      <c r="E38" s="207"/>
      <c r="F38" s="134"/>
      <c r="G38" s="221"/>
      <c r="H38" s="125"/>
    </row>
    <row r="39" spans="1:8" ht="15.75">
      <c r="A39" s="132" t="s">
        <v>17</v>
      </c>
      <c r="B39" s="133">
        <f>DATE(2013,7,1)</f>
        <v>41456</v>
      </c>
      <c r="C39" s="207">
        <v>2105060</v>
      </c>
      <c r="D39" s="207">
        <v>408942</v>
      </c>
      <c r="E39" s="207">
        <v>332508</v>
      </c>
      <c r="F39" s="134">
        <f>(+D39-E39)/E39</f>
        <v>0.22987116099462268</v>
      </c>
      <c r="G39" s="218">
        <f>D39/C39</f>
        <v>0.1942661966879804</v>
      </c>
      <c r="H39" s="125"/>
    </row>
    <row r="40" spans="1:8" ht="15.75">
      <c r="A40" s="132"/>
      <c r="B40" s="133">
        <f>DATE(2013,8,1)</f>
        <v>41487</v>
      </c>
      <c r="C40" s="207">
        <v>2133430</v>
      </c>
      <c r="D40" s="207">
        <v>382224</v>
      </c>
      <c r="E40" s="207">
        <v>388421</v>
      </c>
      <c r="F40" s="134">
        <f>(+D40-E40)/E40</f>
        <v>-0.01595433820519488</v>
      </c>
      <c r="G40" s="218">
        <f>D40/C40</f>
        <v>0.17915938184051036</v>
      </c>
      <c r="H40" s="125"/>
    </row>
    <row r="41" spans="1:8" ht="15.75" customHeight="1" thickBot="1">
      <c r="A41" s="132"/>
      <c r="B41" s="133"/>
      <c r="C41" s="207"/>
      <c r="D41" s="207"/>
      <c r="E41" s="207"/>
      <c r="F41" s="134"/>
      <c r="G41" s="218"/>
      <c r="H41" s="125"/>
    </row>
    <row r="42" spans="1:8" ht="17.25" thickBot="1" thickTop="1">
      <c r="A42" s="143" t="s">
        <v>14</v>
      </c>
      <c r="B42" s="144"/>
      <c r="C42" s="210">
        <f>SUM(C39:C41)</f>
        <v>4238490</v>
      </c>
      <c r="D42" s="266">
        <f>SUM(D39:D41)</f>
        <v>791166</v>
      </c>
      <c r="E42" s="210">
        <f>SUM(E39:E41)</f>
        <v>720929</v>
      </c>
      <c r="F42" s="274">
        <f>(+D42-E42)/E42</f>
        <v>0.09742568269552203</v>
      </c>
      <c r="G42" s="272">
        <f>D42/C42</f>
        <v>0.18666223112476377</v>
      </c>
      <c r="H42" s="125"/>
    </row>
    <row r="43" spans="1:8" ht="15.75" customHeight="1" thickTop="1">
      <c r="A43" s="132"/>
      <c r="B43" s="141"/>
      <c r="C43" s="208"/>
      <c r="D43" s="208"/>
      <c r="E43" s="208"/>
      <c r="F43" s="142"/>
      <c r="G43" s="219"/>
      <c r="H43" s="125"/>
    </row>
    <row r="44" spans="1:8" ht="15.75">
      <c r="A44" s="132" t="s">
        <v>55</v>
      </c>
      <c r="B44" s="133">
        <f>DATE(2013,7,1)</f>
        <v>41456</v>
      </c>
      <c r="C44" s="207">
        <v>11761476.5</v>
      </c>
      <c r="D44" s="207">
        <v>2053854.55</v>
      </c>
      <c r="E44" s="207">
        <v>2343873.36</v>
      </c>
      <c r="F44" s="134">
        <f>(+D44-E44)/E44</f>
        <v>-0.12373484632292585</v>
      </c>
      <c r="G44" s="218">
        <f>D44/C44</f>
        <v>0.17462557103268456</v>
      </c>
      <c r="H44" s="125"/>
    </row>
    <row r="45" spans="1:8" ht="15.75">
      <c r="A45" s="132"/>
      <c r="B45" s="133">
        <f>DATE(2013,8,1)</f>
        <v>41487</v>
      </c>
      <c r="C45" s="207">
        <v>13148338</v>
      </c>
      <c r="D45" s="207">
        <v>2822221.23</v>
      </c>
      <c r="E45" s="207">
        <v>2630512.84</v>
      </c>
      <c r="F45" s="134">
        <f>(+D45-E45)/E45</f>
        <v>0.07287871288246597</v>
      </c>
      <c r="G45" s="218">
        <f>D45/C45</f>
        <v>0.21464471251043288</v>
      </c>
      <c r="H45" s="125"/>
    </row>
    <row r="46" spans="1:8" ht="15.75" customHeight="1" thickBot="1">
      <c r="A46" s="132"/>
      <c r="B46" s="133"/>
      <c r="C46" s="207"/>
      <c r="D46" s="207"/>
      <c r="E46" s="207"/>
      <c r="F46" s="134"/>
      <c r="G46" s="218"/>
      <c r="H46" s="125"/>
    </row>
    <row r="47" spans="1:8" ht="17.25" thickBot="1" thickTop="1">
      <c r="A47" s="143" t="s">
        <v>14</v>
      </c>
      <c r="B47" s="144"/>
      <c r="C47" s="209">
        <f>SUM(C44:C46)</f>
        <v>24909814.5</v>
      </c>
      <c r="D47" s="209">
        <f>SUM(D44:D46)</f>
        <v>4876075.78</v>
      </c>
      <c r="E47" s="209">
        <f>SUM(E44:E46)</f>
        <v>4974386.199999999</v>
      </c>
      <c r="F47" s="145">
        <f>(+D47-E47)/E47</f>
        <v>-0.019763326779894775</v>
      </c>
      <c r="G47" s="220">
        <f>D47/C47</f>
        <v>0.19574918070947497</v>
      </c>
      <c r="H47" s="125"/>
    </row>
    <row r="48" spans="1:8" ht="15.75" customHeight="1" thickTop="1">
      <c r="A48" s="140"/>
      <c r="B48" s="141"/>
      <c r="C48" s="208"/>
      <c r="D48" s="208"/>
      <c r="E48" s="208"/>
      <c r="F48" s="142"/>
      <c r="G48" s="219"/>
      <c r="H48" s="125"/>
    </row>
    <row r="49" spans="1:8" ht="15.75">
      <c r="A49" s="132" t="s">
        <v>18</v>
      </c>
      <c r="B49" s="133">
        <f>DATE(2013,7,1)</f>
        <v>41456</v>
      </c>
      <c r="C49" s="207">
        <v>9323163</v>
      </c>
      <c r="D49" s="207">
        <v>2139547</v>
      </c>
      <c r="E49" s="207">
        <v>2399258.75</v>
      </c>
      <c r="F49" s="134">
        <f>(+D49-E49)/E49</f>
        <v>-0.10824666159912931</v>
      </c>
      <c r="G49" s="218">
        <f>D49/C49</f>
        <v>0.22948724590570818</v>
      </c>
      <c r="H49" s="125"/>
    </row>
    <row r="50" spans="1:8" ht="15.75">
      <c r="A50" s="132"/>
      <c r="B50" s="133">
        <f>DATE(2013,8,1)</f>
        <v>41487</v>
      </c>
      <c r="C50" s="286">
        <v>9745422</v>
      </c>
      <c r="D50" s="207">
        <v>1918223.5</v>
      </c>
      <c r="E50" s="207">
        <v>1805947.5</v>
      </c>
      <c r="F50" s="134">
        <f>(+D50-E50)/E50</f>
        <v>0.062170135067603015</v>
      </c>
      <c r="G50" s="218">
        <f>D50/C50</f>
        <v>0.19683329259625698</v>
      </c>
      <c r="H50" s="125"/>
    </row>
    <row r="51" spans="1:8" ht="15.75" customHeight="1" thickBot="1">
      <c r="A51" s="132"/>
      <c r="B51" s="133"/>
      <c r="C51" s="207"/>
      <c r="D51" s="207"/>
      <c r="E51" s="207"/>
      <c r="F51" s="134"/>
      <c r="G51" s="218"/>
      <c r="H51" s="125"/>
    </row>
    <row r="52" spans="1:8" ht="17.25" thickBot="1" thickTop="1">
      <c r="A52" s="143" t="s">
        <v>14</v>
      </c>
      <c r="B52" s="144"/>
      <c r="C52" s="209">
        <f>SUM(C49:C51)</f>
        <v>19068585</v>
      </c>
      <c r="D52" s="209">
        <f>SUM(D49:D51)</f>
        <v>4057770.5</v>
      </c>
      <c r="E52" s="209">
        <f>SUM(E49:E51)</f>
        <v>4205206.25</v>
      </c>
      <c r="F52" s="145">
        <f>(+D52-E52)/E52</f>
        <v>-0.03506028984904129</v>
      </c>
      <c r="G52" s="220">
        <f>D52/C52</f>
        <v>0.2127987210377697</v>
      </c>
      <c r="H52" s="125"/>
    </row>
    <row r="53" spans="1:8" ht="15.75" customHeight="1" thickTop="1">
      <c r="A53" s="140"/>
      <c r="B53" s="141"/>
      <c r="C53" s="208"/>
      <c r="D53" s="208"/>
      <c r="E53" s="208"/>
      <c r="F53" s="142"/>
      <c r="G53" s="219"/>
      <c r="H53" s="125"/>
    </row>
    <row r="54" spans="1:8" ht="15.75">
      <c r="A54" s="132" t="s">
        <v>59</v>
      </c>
      <c r="B54" s="133">
        <f>DATE(2013,7,1)</f>
        <v>41456</v>
      </c>
      <c r="C54" s="207">
        <v>8037939.5</v>
      </c>
      <c r="D54" s="207">
        <v>1533315.5</v>
      </c>
      <c r="E54" s="207">
        <v>1839215.5</v>
      </c>
      <c r="F54" s="134">
        <f>(+D54-E54)/E54</f>
        <v>-0.16632091236725657</v>
      </c>
      <c r="G54" s="218">
        <f>D54/C54</f>
        <v>0.19075977120753396</v>
      </c>
      <c r="H54" s="125"/>
    </row>
    <row r="55" spans="1:8" ht="15.75">
      <c r="A55" s="132"/>
      <c r="B55" s="133">
        <f>DATE(2013,8,1)</f>
        <v>41487</v>
      </c>
      <c r="C55" s="207">
        <v>8904370.25</v>
      </c>
      <c r="D55" s="207">
        <v>1844672.75</v>
      </c>
      <c r="E55" s="207">
        <v>1527182.5</v>
      </c>
      <c r="F55" s="134">
        <f>(+D55-E55)/E55</f>
        <v>0.20789280259562953</v>
      </c>
      <c r="G55" s="218">
        <f>D55/C55</f>
        <v>0.2071648750230259</v>
      </c>
      <c r="H55" s="125"/>
    </row>
    <row r="56" spans="1:8" ht="15.75" thickBot="1">
      <c r="A56" s="135"/>
      <c r="B56" s="133"/>
      <c r="C56" s="207"/>
      <c r="D56" s="207"/>
      <c r="E56" s="207"/>
      <c r="F56" s="134"/>
      <c r="G56" s="218"/>
      <c r="H56" s="125"/>
    </row>
    <row r="57" spans="1:8" ht="17.25" thickBot="1" thickTop="1">
      <c r="A57" s="143" t="s">
        <v>14</v>
      </c>
      <c r="B57" s="144"/>
      <c r="C57" s="210">
        <f>SUM(C54:C56)</f>
        <v>16942309.75</v>
      </c>
      <c r="D57" s="210">
        <f>SUM(D54:D56)</f>
        <v>3377988.25</v>
      </c>
      <c r="E57" s="210">
        <f>SUM(E54:E56)</f>
        <v>3366398</v>
      </c>
      <c r="F57" s="145">
        <f>(+D57-E57)/E57</f>
        <v>0.0034429232669458574</v>
      </c>
      <c r="G57" s="272">
        <f>D57/C57</f>
        <v>0.1993818021182147</v>
      </c>
      <c r="H57" s="125"/>
    </row>
    <row r="58" spans="1:8" ht="15.75" customHeight="1" thickTop="1">
      <c r="A58" s="140"/>
      <c r="B58" s="141"/>
      <c r="C58" s="208"/>
      <c r="D58" s="208"/>
      <c r="E58" s="208"/>
      <c r="F58" s="142"/>
      <c r="G58" s="222"/>
      <c r="H58" s="125"/>
    </row>
    <row r="59" spans="1:8" ht="15.75">
      <c r="A59" s="132" t="s">
        <v>60</v>
      </c>
      <c r="B59" s="133">
        <f>DATE(2013,7,1)</f>
        <v>41456</v>
      </c>
      <c r="C59" s="207">
        <v>841584</v>
      </c>
      <c r="D59" s="207">
        <v>203697.5</v>
      </c>
      <c r="E59" s="207">
        <v>195676.5</v>
      </c>
      <c r="F59" s="134">
        <f>(+D59-E59)/E59</f>
        <v>0.04099112565893196</v>
      </c>
      <c r="G59" s="218">
        <f>D59/C59</f>
        <v>0.24204060438411376</v>
      </c>
      <c r="H59" s="125"/>
    </row>
    <row r="60" spans="1:8" ht="15.75">
      <c r="A60" s="132"/>
      <c r="B60" s="133">
        <f>DATE(2013,8,1)</f>
        <v>41487</v>
      </c>
      <c r="C60" s="207">
        <v>910451</v>
      </c>
      <c r="D60" s="207">
        <v>190431</v>
      </c>
      <c r="E60" s="207">
        <v>206422</v>
      </c>
      <c r="F60" s="134">
        <f>(+D60-E60)/E60</f>
        <v>-0.07746751799711271</v>
      </c>
      <c r="G60" s="218">
        <f>D60/C60</f>
        <v>0.20916117396762704</v>
      </c>
      <c r="H60" s="125"/>
    </row>
    <row r="61" spans="1:8" ht="15.75" thickBot="1">
      <c r="A61" s="135"/>
      <c r="B61" s="136"/>
      <c r="C61" s="207"/>
      <c r="D61" s="207"/>
      <c r="E61" s="207"/>
      <c r="F61" s="134"/>
      <c r="G61" s="218"/>
      <c r="H61" s="125"/>
    </row>
    <row r="62" spans="1:8" ht="17.25" thickBot="1" thickTop="1">
      <c r="A62" s="146" t="s">
        <v>14</v>
      </c>
      <c r="B62" s="147"/>
      <c r="C62" s="210">
        <f>SUM(C59:C61)</f>
        <v>1752035</v>
      </c>
      <c r="D62" s="210">
        <f>SUM(D59:D61)</f>
        <v>394128.5</v>
      </c>
      <c r="E62" s="210">
        <f>SUM(E59:E61)</f>
        <v>402098.5</v>
      </c>
      <c r="F62" s="145">
        <f>(+D62-E62)/E62</f>
        <v>-0.019821014005274827</v>
      </c>
      <c r="G62" s="220">
        <f>D62/C62</f>
        <v>0.22495469553975805</v>
      </c>
      <c r="H62" s="125"/>
    </row>
    <row r="63" spans="1:8" ht="15.75" customHeight="1" thickTop="1">
      <c r="A63" s="132"/>
      <c r="B63" s="136"/>
      <c r="C63" s="207"/>
      <c r="D63" s="207"/>
      <c r="E63" s="207"/>
      <c r="F63" s="134"/>
      <c r="G63" s="221"/>
      <c r="H63" s="125"/>
    </row>
    <row r="64" spans="1:8" ht="15.75">
      <c r="A64" s="132" t="s">
        <v>40</v>
      </c>
      <c r="B64" s="133">
        <f>DATE(2013,7,1)</f>
        <v>41456</v>
      </c>
      <c r="C64" s="207">
        <v>11050716</v>
      </c>
      <c r="D64" s="207">
        <v>2227589.5</v>
      </c>
      <c r="E64" s="207">
        <v>1762870</v>
      </c>
      <c r="F64" s="134">
        <f>(+D64-E64)/E64</f>
        <v>0.26361529778145865</v>
      </c>
      <c r="G64" s="218">
        <f>D64/C64</f>
        <v>0.20157874838155285</v>
      </c>
      <c r="H64" s="125"/>
    </row>
    <row r="65" spans="1:8" ht="15.75">
      <c r="A65" s="132"/>
      <c r="B65" s="133">
        <f>DATE(2013,8,1)</f>
        <v>41487</v>
      </c>
      <c r="C65" s="207">
        <v>10780984</v>
      </c>
      <c r="D65" s="207">
        <v>2324049.9</v>
      </c>
      <c r="E65" s="207">
        <v>1712525</v>
      </c>
      <c r="F65" s="134">
        <f>(+D65-E65)/E65</f>
        <v>0.3570896191296477</v>
      </c>
      <c r="G65" s="218">
        <f>D65/C65</f>
        <v>0.21556936732305695</v>
      </c>
      <c r="H65" s="125"/>
    </row>
    <row r="66" spans="1:8" ht="15.75" thickBot="1">
      <c r="A66" s="135"/>
      <c r="B66" s="136"/>
      <c r="C66" s="207"/>
      <c r="D66" s="207"/>
      <c r="E66" s="207"/>
      <c r="F66" s="134"/>
      <c r="G66" s="218"/>
      <c r="H66" s="125"/>
    </row>
    <row r="67" spans="1:8" ht="17.25" thickBot="1" thickTop="1">
      <c r="A67" s="143" t="s">
        <v>14</v>
      </c>
      <c r="B67" s="144"/>
      <c r="C67" s="209">
        <f>SUM(C64:C66)</f>
        <v>21831700</v>
      </c>
      <c r="D67" s="210">
        <f>SUM(D64:D66)</f>
        <v>4551639.4</v>
      </c>
      <c r="E67" s="209">
        <f>SUM(E64:E66)</f>
        <v>3475395</v>
      </c>
      <c r="F67" s="145">
        <f>(+D67-E67)/E67</f>
        <v>0.30967541818987493</v>
      </c>
      <c r="G67" s="220">
        <f>D67/C67</f>
        <v>0.2084876303723485</v>
      </c>
      <c r="H67" s="125"/>
    </row>
    <row r="68" spans="1:8" ht="15.75" customHeight="1" thickTop="1">
      <c r="A68" s="132"/>
      <c r="B68" s="136"/>
      <c r="C68" s="207"/>
      <c r="D68" s="207"/>
      <c r="E68" s="207"/>
      <c r="F68" s="134"/>
      <c r="G68" s="221"/>
      <c r="H68" s="125"/>
    </row>
    <row r="69" spans="1:8" ht="15.75">
      <c r="A69" s="132" t="s">
        <v>73</v>
      </c>
      <c r="B69" s="133">
        <f>DATE(2013,7,1)</f>
        <v>41456</v>
      </c>
      <c r="C69" s="207">
        <v>894625</v>
      </c>
      <c r="D69" s="207">
        <v>164037</v>
      </c>
      <c r="E69" s="207">
        <v>276915.5</v>
      </c>
      <c r="F69" s="134">
        <f>(+D69-E69)/E69</f>
        <v>-0.4076279587094258</v>
      </c>
      <c r="G69" s="218">
        <f>D69/C69</f>
        <v>0.18335839038703367</v>
      </c>
      <c r="H69" s="125"/>
    </row>
    <row r="70" spans="1:8" ht="15.75">
      <c r="A70" s="132"/>
      <c r="B70" s="133">
        <f>DATE(2013,8,1)</f>
        <v>41487</v>
      </c>
      <c r="C70" s="207">
        <v>867462</v>
      </c>
      <c r="D70" s="207">
        <v>222733.5</v>
      </c>
      <c r="E70" s="207">
        <v>214993</v>
      </c>
      <c r="F70" s="134">
        <f>(+D70-E70)/E70</f>
        <v>0.03600349778830009</v>
      </c>
      <c r="G70" s="218">
        <f>D70/C70</f>
        <v>0.25676456144476645</v>
      </c>
      <c r="H70" s="125"/>
    </row>
    <row r="71" spans="1:8" ht="15.75" thickBot="1">
      <c r="A71" s="135"/>
      <c r="B71" s="136"/>
      <c r="C71" s="207"/>
      <c r="D71" s="207"/>
      <c r="E71" s="207"/>
      <c r="F71" s="134"/>
      <c r="G71" s="218"/>
      <c r="H71" s="125"/>
    </row>
    <row r="72" spans="1:8" ht="17.25" thickBot="1" thickTop="1">
      <c r="A72" s="137" t="s">
        <v>14</v>
      </c>
      <c r="B72" s="138"/>
      <c r="C72" s="204">
        <f>SUM(C69:C71)</f>
        <v>1762087</v>
      </c>
      <c r="D72" s="210">
        <f>SUM(D69:D71)</f>
        <v>386770.5</v>
      </c>
      <c r="E72" s="210">
        <f>SUM(E69:E71)</f>
        <v>491908.5</v>
      </c>
      <c r="F72" s="145">
        <f>(+D72-E72)/E72</f>
        <v>-0.2137348714242588</v>
      </c>
      <c r="G72" s="220">
        <f>D72/C72</f>
        <v>0.21949568891887858</v>
      </c>
      <c r="H72" s="125"/>
    </row>
    <row r="73" spans="1:8" ht="16.5" thickBot="1" thickTop="1">
      <c r="A73" s="148"/>
      <c r="B73" s="141"/>
      <c r="C73" s="208"/>
      <c r="D73" s="208"/>
      <c r="E73" s="208"/>
      <c r="F73" s="142"/>
      <c r="G73" s="219"/>
      <c r="H73" s="125"/>
    </row>
    <row r="74" spans="1:8" ht="17.25" thickBot="1" thickTop="1">
      <c r="A74" s="149" t="s">
        <v>41</v>
      </c>
      <c r="B74" s="123"/>
      <c r="C74" s="204">
        <f>C72+C67+C52+C42+C32+C22+C12+C27+C62+C17+C47+C57+C37</f>
        <v>162272993.3</v>
      </c>
      <c r="D74" s="204">
        <f>D72+D67+D52+D42+D32+D22+D12+D27+D62+D17+D47+D57+D37</f>
        <v>34037777.9</v>
      </c>
      <c r="E74" s="204">
        <f>E72+E67+E52+E42+E32+E22+E12+E27+E62+E17+E47+E57+E37</f>
        <v>33439493.029999997</v>
      </c>
      <c r="F74" s="139">
        <f>(+D74-E74)/E74</f>
        <v>0.01789156520594538</v>
      </c>
      <c r="G74" s="215">
        <f>D74/C74</f>
        <v>0.2097562706387816</v>
      </c>
      <c r="H74" s="125"/>
    </row>
    <row r="75" spans="1:8" ht="17.25" thickBot="1" thickTop="1">
      <c r="A75" s="149"/>
      <c r="B75" s="123"/>
      <c r="C75" s="204"/>
      <c r="D75" s="204"/>
      <c r="E75" s="204"/>
      <c r="F75" s="139"/>
      <c r="G75" s="215"/>
      <c r="H75" s="125"/>
    </row>
    <row r="76" spans="1:8" ht="17.25" thickBot="1" thickTop="1">
      <c r="A76" s="270" t="s">
        <v>42</v>
      </c>
      <c r="B76" s="271"/>
      <c r="C76" s="209">
        <f>+C10+C15+C20+C25+C30+C35+C40+C45+C50+C55+C60+C65+C70</f>
        <v>82363288.25</v>
      </c>
      <c r="D76" s="209">
        <f>+D10+D15+D20+D25+D30+D35+D40+D45+D50+D55+D60+D65+D70</f>
        <v>17305256.12</v>
      </c>
      <c r="E76" s="209">
        <f>+E10+E15+E20+E25+E30+E35+E40+E45+E50+E55+E60+E65+E70</f>
        <v>15679825.46</v>
      </c>
      <c r="F76" s="145">
        <f>(+D76-E76)/E76</f>
        <v>0.10366382356401561</v>
      </c>
      <c r="G76" s="220">
        <f>D76/C76</f>
        <v>0.21010885417144576</v>
      </c>
      <c r="H76" s="125"/>
    </row>
    <row r="77" spans="1:8" ht="16.5" thickTop="1">
      <c r="A77" s="259"/>
      <c r="B77" s="261"/>
      <c r="C77" s="262"/>
      <c r="D77" s="262"/>
      <c r="E77" s="262"/>
      <c r="F77" s="263"/>
      <c r="G77" s="260"/>
      <c r="H77" s="260"/>
    </row>
    <row r="78" spans="1:18" s="3" customFormat="1" ht="15.75">
      <c r="A78" s="279" t="s">
        <v>63</v>
      </c>
      <c r="B78" s="264"/>
      <c r="C78" s="265"/>
      <c r="D78" s="264"/>
      <c r="E78" s="264"/>
      <c r="F78" s="264"/>
      <c r="G78" s="264"/>
      <c r="H78" s="264"/>
      <c r="I78" s="264"/>
      <c r="J78" s="264"/>
      <c r="K78" s="265"/>
      <c r="L78" s="265"/>
      <c r="M78" s="264"/>
      <c r="R78" s="2"/>
    </row>
    <row r="79" spans="1:18" s="3" customFormat="1" ht="15.75">
      <c r="A79" s="259" t="s">
        <v>69</v>
      </c>
      <c r="B79" s="261"/>
      <c r="C79" s="262"/>
      <c r="D79" s="262"/>
      <c r="E79" s="262"/>
      <c r="F79" s="263"/>
      <c r="G79" s="260"/>
      <c r="H79" s="260"/>
      <c r="I79" s="264"/>
      <c r="J79" s="264"/>
      <c r="K79" s="265"/>
      <c r="L79" s="265"/>
      <c r="M79" s="264"/>
      <c r="R79" s="2"/>
    </row>
    <row r="80" spans="1:7" ht="18.75">
      <c r="A80" s="268" t="s">
        <v>43</v>
      </c>
      <c r="B80" s="118"/>
      <c r="C80" s="211"/>
      <c r="D80" s="211"/>
      <c r="E80" s="211"/>
      <c r="F80" s="150"/>
      <c r="G80" s="223"/>
    </row>
    <row r="81" ht="15.75">
      <c r="A81" s="73"/>
    </row>
  </sheetData>
  <sheetProtection/>
  <printOptions horizontalCentered="1"/>
  <pageMargins left="0.7" right="0.25" top="0.319444444444444" bottom="0.2" header="0.5" footer="0.5"/>
  <pageSetup horizontalDpi="600" verticalDpi="600" orientation="landscape" scale="63" r:id="rId1"/>
  <rowBreaks count="1" manualBreakCount="1">
    <brk id="4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83"/>
  <sheetViews>
    <sheetView showOutlineSymbols="0" zoomScalePageLayoutView="0" workbookViewId="0" topLeftCell="A1">
      <selection activeCell="A4" sqref="A4"/>
    </sheetView>
  </sheetViews>
  <sheetFormatPr defaultColWidth="9.6640625" defaultRowHeight="15"/>
  <cols>
    <col min="1" max="1" width="27.6640625" style="154" customWidth="1"/>
    <col min="2" max="2" width="9.6640625" style="154" customWidth="1"/>
    <col min="3" max="3" width="18.3359375" style="236" customWidth="1"/>
    <col min="4" max="4" width="16.4453125" style="236" customWidth="1"/>
    <col min="5" max="5" width="15.5546875" style="236" customWidth="1"/>
    <col min="6" max="6" width="9.6640625" style="154" customWidth="1"/>
    <col min="7" max="7" width="9.6640625" style="255" customWidth="1"/>
    <col min="8" max="8" width="10.88671875" style="255" customWidth="1"/>
    <col min="9" max="9" width="1.66796875" style="154" customWidth="1"/>
    <col min="10" max="16384" width="9.6640625" style="154" customWidth="1"/>
  </cols>
  <sheetData>
    <row r="1" spans="1:9" ht="18">
      <c r="A1" s="151" t="s">
        <v>0</v>
      </c>
      <c r="B1" s="152"/>
      <c r="C1" s="225"/>
      <c r="D1" s="225"/>
      <c r="E1" s="225"/>
      <c r="F1" s="152"/>
      <c r="G1" s="237"/>
      <c r="H1" s="237"/>
      <c r="I1" s="153"/>
    </row>
    <row r="2" spans="1:9" ht="18.75">
      <c r="A2" s="155" t="s">
        <v>44</v>
      </c>
      <c r="B2" s="152"/>
      <c r="C2" s="225"/>
      <c r="D2" s="225"/>
      <c r="E2" s="225"/>
      <c r="F2" s="152"/>
      <c r="G2" s="237"/>
      <c r="H2" s="237"/>
      <c r="I2" s="153"/>
    </row>
    <row r="3" spans="1:9" ht="18">
      <c r="A3" s="151" t="s">
        <v>45</v>
      </c>
      <c r="B3" s="152"/>
      <c r="C3" s="225"/>
      <c r="D3" s="225"/>
      <c r="E3" s="225"/>
      <c r="F3" s="152"/>
      <c r="G3" s="237"/>
      <c r="H3" s="237"/>
      <c r="I3" s="153"/>
    </row>
    <row r="4" spans="1:9" ht="18">
      <c r="A4" s="151" t="s">
        <v>80</v>
      </c>
      <c r="B4" s="152"/>
      <c r="C4" s="225"/>
      <c r="D4" s="225"/>
      <c r="E4" s="225"/>
      <c r="F4" s="152"/>
      <c r="G4" s="237"/>
      <c r="H4" s="237"/>
      <c r="I4" s="153"/>
    </row>
    <row r="5" spans="1:9" ht="15">
      <c r="A5" s="156" t="s">
        <v>76</v>
      </c>
      <c r="B5" s="152"/>
      <c r="C5" s="225"/>
      <c r="D5" s="225"/>
      <c r="E5" s="225"/>
      <c r="F5" s="152"/>
      <c r="G5" s="237"/>
      <c r="H5" s="237"/>
      <c r="I5" s="153"/>
    </row>
    <row r="6" spans="1:9" ht="16.5" thickBot="1">
      <c r="A6" s="152"/>
      <c r="B6" s="152"/>
      <c r="C6" s="225"/>
      <c r="D6" s="225"/>
      <c r="E6" s="225"/>
      <c r="F6" s="152"/>
      <c r="G6" s="238" t="s">
        <v>46</v>
      </c>
      <c r="H6" s="238"/>
      <c r="I6" s="153"/>
    </row>
    <row r="7" spans="1:9" ht="16.5" thickTop="1">
      <c r="A7" s="157"/>
      <c r="B7" s="158" t="s">
        <v>2</v>
      </c>
      <c r="C7" s="226" t="s">
        <v>47</v>
      </c>
      <c r="D7" s="226" t="s">
        <v>33</v>
      </c>
      <c r="E7" s="226" t="s">
        <v>3</v>
      </c>
      <c r="F7" s="159"/>
      <c r="G7" s="239" t="s">
        <v>34</v>
      </c>
      <c r="H7" s="256" t="s">
        <v>34</v>
      </c>
      <c r="I7" s="160"/>
    </row>
    <row r="8" spans="1:9" ht="16.5" thickBot="1">
      <c r="A8" s="161" t="s">
        <v>5</v>
      </c>
      <c r="B8" s="162" t="s">
        <v>6</v>
      </c>
      <c r="C8" s="227" t="s">
        <v>48</v>
      </c>
      <c r="D8" s="227" t="s">
        <v>49</v>
      </c>
      <c r="E8" s="227" t="s">
        <v>49</v>
      </c>
      <c r="F8" s="163" t="s">
        <v>8</v>
      </c>
      <c r="G8" s="241" t="s">
        <v>37</v>
      </c>
      <c r="H8" s="257" t="s">
        <v>50</v>
      </c>
      <c r="I8" s="160"/>
    </row>
    <row r="9" spans="1:9" ht="15.75" customHeight="1" thickTop="1">
      <c r="A9" s="164"/>
      <c r="B9" s="165"/>
      <c r="C9" s="228"/>
      <c r="D9" s="228"/>
      <c r="E9" s="228"/>
      <c r="F9" s="166"/>
      <c r="G9" s="242"/>
      <c r="H9" s="243"/>
      <c r="I9" s="160"/>
    </row>
    <row r="10" spans="1:9" ht="15.75">
      <c r="A10" s="167" t="s">
        <v>38</v>
      </c>
      <c r="B10" s="168">
        <f>DATE(13,7,1)</f>
        <v>4931</v>
      </c>
      <c r="C10" s="229">
        <v>122703156.67</v>
      </c>
      <c r="D10" s="229">
        <v>11572743.44</v>
      </c>
      <c r="E10" s="229">
        <v>11541084.7</v>
      </c>
      <c r="F10" s="169">
        <f>(+D10-E10)/E10</f>
        <v>0.002743133840790565</v>
      </c>
      <c r="G10" s="244">
        <f>D10/C10</f>
        <v>0.09431496103334926</v>
      </c>
      <c r="H10" s="245">
        <f>1-G10</f>
        <v>0.9056850389666508</v>
      </c>
      <c r="I10" s="160"/>
    </row>
    <row r="11" spans="1:9" ht="15.75">
      <c r="A11" s="167"/>
      <c r="B11" s="168">
        <f>DATE(13,8,1)</f>
        <v>4962</v>
      </c>
      <c r="C11" s="229">
        <v>121048088.12</v>
      </c>
      <c r="D11" s="229">
        <v>11606101.87</v>
      </c>
      <c r="E11" s="229">
        <v>11710801.95</v>
      </c>
      <c r="F11" s="169">
        <f>(+D11-E11)/E11</f>
        <v>-0.00894047055419634</v>
      </c>
      <c r="G11" s="244">
        <f>D11/C11</f>
        <v>0.09588009236869886</v>
      </c>
      <c r="H11" s="245">
        <f>1-G11</f>
        <v>0.9041199076313011</v>
      </c>
      <c r="I11" s="160"/>
    </row>
    <row r="12" spans="1:9" ht="15.75" thickBot="1">
      <c r="A12" s="170"/>
      <c r="B12" s="171"/>
      <c r="C12" s="229"/>
      <c r="D12" s="229"/>
      <c r="E12" s="229"/>
      <c r="F12" s="169"/>
      <c r="G12" s="244"/>
      <c r="H12" s="245"/>
      <c r="I12" s="160"/>
    </row>
    <row r="13" spans="1:9" ht="17.25" thickBot="1" thickTop="1">
      <c r="A13" s="172" t="s">
        <v>14</v>
      </c>
      <c r="B13" s="158"/>
      <c r="C13" s="226">
        <f>SUM(C10:C12)</f>
        <v>243751244.79000002</v>
      </c>
      <c r="D13" s="226">
        <f>SUM(D10:D12)</f>
        <v>23178845.31</v>
      </c>
      <c r="E13" s="226">
        <f>SUM(E10:E12)</f>
        <v>23251886.65</v>
      </c>
      <c r="F13" s="173">
        <f>(+D13-E13)/E13</f>
        <v>-0.003141308105422054</v>
      </c>
      <c r="G13" s="239">
        <f>D13/C13</f>
        <v>0.09509221308785258</v>
      </c>
      <c r="H13" s="240">
        <f>1-G13</f>
        <v>0.9049077869121475</v>
      </c>
      <c r="I13" s="160"/>
    </row>
    <row r="14" spans="1:9" ht="15.75" thickTop="1">
      <c r="A14" s="174"/>
      <c r="B14" s="175"/>
      <c r="C14" s="230"/>
      <c r="D14" s="230"/>
      <c r="E14" s="230"/>
      <c r="F14" s="176"/>
      <c r="G14" s="246"/>
      <c r="H14" s="247"/>
      <c r="I14" s="160"/>
    </row>
    <row r="15" spans="1:9" ht="15.75">
      <c r="A15" s="19" t="s">
        <v>51</v>
      </c>
      <c r="B15" s="168">
        <f>DATE(13,7,1)</f>
        <v>4931</v>
      </c>
      <c r="C15" s="229">
        <v>73337601.5</v>
      </c>
      <c r="D15" s="229">
        <v>5989524.29</v>
      </c>
      <c r="E15" s="229">
        <v>6959284.96</v>
      </c>
      <c r="F15" s="169">
        <f>(+D15-E15)/E15</f>
        <v>-0.13934774557643634</v>
      </c>
      <c r="G15" s="244">
        <f>D15/C15</f>
        <v>0.081670577814029</v>
      </c>
      <c r="H15" s="245">
        <f>1-G15</f>
        <v>0.918329422185971</v>
      </c>
      <c r="I15" s="160"/>
    </row>
    <row r="16" spans="1:9" ht="15.75">
      <c r="A16" s="19"/>
      <c r="B16" s="168">
        <f>DATE(13,8,1)</f>
        <v>4962</v>
      </c>
      <c r="C16" s="229">
        <v>77429227.11</v>
      </c>
      <c r="D16" s="229">
        <v>6567672.58</v>
      </c>
      <c r="E16" s="229">
        <v>6844953.8</v>
      </c>
      <c r="F16" s="169">
        <f>(+D16-E16)/E16</f>
        <v>-0.04050885193702838</v>
      </c>
      <c r="G16" s="244">
        <f>D16/C16</f>
        <v>0.084821621306766</v>
      </c>
      <c r="H16" s="245">
        <f>1-G16</f>
        <v>0.915178378693234</v>
      </c>
      <c r="I16" s="160"/>
    </row>
    <row r="17" spans="1:9" ht="15.75" thickBot="1">
      <c r="A17" s="170"/>
      <c r="B17" s="168"/>
      <c r="C17" s="229"/>
      <c r="D17" s="229"/>
      <c r="E17" s="229"/>
      <c r="F17" s="169"/>
      <c r="G17" s="244"/>
      <c r="H17" s="245"/>
      <c r="I17" s="160"/>
    </row>
    <row r="18" spans="1:9" ht="17.25" thickBot="1" thickTop="1">
      <c r="A18" s="172" t="s">
        <v>14</v>
      </c>
      <c r="B18" s="158"/>
      <c r="C18" s="226">
        <f>SUM(C15:C17)</f>
        <v>150766828.61</v>
      </c>
      <c r="D18" s="226">
        <f>SUM(D15:D17)</f>
        <v>12557196.870000001</v>
      </c>
      <c r="E18" s="226">
        <f>SUM(E15:E17)</f>
        <v>13804238.76</v>
      </c>
      <c r="F18" s="173">
        <f>(+D18-E18)/E18</f>
        <v>-0.09033760656281192</v>
      </c>
      <c r="G18" s="239">
        <f>D18/C18</f>
        <v>0.08328885727564553</v>
      </c>
      <c r="H18" s="240">
        <f>1-G18</f>
        <v>0.9167111427243545</v>
      </c>
      <c r="I18" s="160"/>
    </row>
    <row r="19" spans="1:9" ht="15.75" thickTop="1">
      <c r="A19" s="174"/>
      <c r="B19" s="175"/>
      <c r="C19" s="230"/>
      <c r="D19" s="230"/>
      <c r="E19" s="230"/>
      <c r="F19" s="176"/>
      <c r="G19" s="246"/>
      <c r="H19" s="247"/>
      <c r="I19" s="160"/>
    </row>
    <row r="20" spans="1:9" ht="15.75">
      <c r="A20" s="19" t="s">
        <v>61</v>
      </c>
      <c r="B20" s="168">
        <f>DATE(13,7,1)</f>
        <v>4931</v>
      </c>
      <c r="C20" s="229">
        <v>22225189.54</v>
      </c>
      <c r="D20" s="229">
        <v>2470933.68</v>
      </c>
      <c r="E20" s="229">
        <v>2868439.42</v>
      </c>
      <c r="F20" s="169">
        <f>(+D20-E20)/E20</f>
        <v>-0.13857909538839058</v>
      </c>
      <c r="G20" s="244">
        <f>D20/C20</f>
        <v>0.11117717019028853</v>
      </c>
      <c r="H20" s="245">
        <f>1-G20</f>
        <v>0.8888228298097115</v>
      </c>
      <c r="I20" s="160"/>
    </row>
    <row r="21" spans="1:9" ht="15.75">
      <c r="A21" s="19"/>
      <c r="B21" s="168">
        <f>DATE(13,8,1)</f>
        <v>4962</v>
      </c>
      <c r="C21" s="229">
        <v>22630397.29</v>
      </c>
      <c r="D21" s="229">
        <v>2466434.72</v>
      </c>
      <c r="E21" s="229">
        <v>2732934.72</v>
      </c>
      <c r="F21" s="169">
        <f>(+D21-E21)/E21</f>
        <v>-0.09751422090316156</v>
      </c>
      <c r="G21" s="244">
        <f>D21/C21</f>
        <v>0.10898768980471576</v>
      </c>
      <c r="H21" s="245">
        <f>1-G21</f>
        <v>0.8910123101952843</v>
      </c>
      <c r="I21" s="160"/>
    </row>
    <row r="22" spans="1:9" ht="15.75" thickBot="1">
      <c r="A22" s="170"/>
      <c r="B22" s="168"/>
      <c r="C22" s="229"/>
      <c r="D22" s="229"/>
      <c r="E22" s="229"/>
      <c r="F22" s="169"/>
      <c r="G22" s="244"/>
      <c r="H22" s="245"/>
      <c r="I22" s="160"/>
    </row>
    <row r="23" spans="1:9" ht="17.25" thickBot="1" thickTop="1">
      <c r="A23" s="177" t="s">
        <v>14</v>
      </c>
      <c r="B23" s="178"/>
      <c r="C23" s="231">
        <f>SUM(C20:C22)</f>
        <v>44855586.83</v>
      </c>
      <c r="D23" s="231">
        <f>SUM(D20:D22)</f>
        <v>4937368.4</v>
      </c>
      <c r="E23" s="231">
        <f>SUM(E20:E22)</f>
        <v>5601374.140000001</v>
      </c>
      <c r="F23" s="179">
        <f>(+D23-E23)/E23</f>
        <v>-0.11854336514646746</v>
      </c>
      <c r="G23" s="248">
        <f>D23/C23</f>
        <v>0.11007254054466688</v>
      </c>
      <c r="H23" s="249">
        <f>1-G23</f>
        <v>0.8899274594553331</v>
      </c>
      <c r="I23" s="160"/>
    </row>
    <row r="24" spans="1:9" ht="15.75" thickTop="1">
      <c r="A24" s="170"/>
      <c r="B24" s="171"/>
      <c r="C24" s="229"/>
      <c r="D24" s="229"/>
      <c r="E24" s="229"/>
      <c r="F24" s="169"/>
      <c r="G24" s="244"/>
      <c r="H24" s="245"/>
      <c r="I24" s="160"/>
    </row>
    <row r="25" spans="1:9" ht="15.75">
      <c r="A25" s="180" t="s">
        <v>74</v>
      </c>
      <c r="B25" s="168">
        <f>DATE(13,7,1)</f>
        <v>4931</v>
      </c>
      <c r="C25" s="229">
        <v>181217527.64</v>
      </c>
      <c r="D25" s="229">
        <v>17835300.09</v>
      </c>
      <c r="E25" s="229">
        <v>19825993.36</v>
      </c>
      <c r="F25" s="169">
        <f>(+D25-E25)/E25</f>
        <v>-0.10040824859834412</v>
      </c>
      <c r="G25" s="244">
        <f>D25/C25</f>
        <v>0.09841928825687847</v>
      </c>
      <c r="H25" s="245">
        <f>1-G25</f>
        <v>0.9015807117431215</v>
      </c>
      <c r="I25" s="160"/>
    </row>
    <row r="26" spans="1:9" ht="15.75">
      <c r="A26" s="180"/>
      <c r="B26" s="168">
        <f>DATE(13,8,1)</f>
        <v>4962</v>
      </c>
      <c r="C26" s="229">
        <v>181009252.46</v>
      </c>
      <c r="D26" s="229">
        <v>17319904.37</v>
      </c>
      <c r="E26" s="229">
        <v>17734989.21</v>
      </c>
      <c r="F26" s="169">
        <f>(+D26-E26)/E26</f>
        <v>-0.023404854386150475</v>
      </c>
      <c r="G26" s="244">
        <f>D26/C26</f>
        <v>0.09568518810289771</v>
      </c>
      <c r="H26" s="245">
        <f>1-G26</f>
        <v>0.9043148118971023</v>
      </c>
      <c r="I26" s="160"/>
    </row>
    <row r="27" spans="1:9" ht="15.75" thickBot="1">
      <c r="A27" s="170"/>
      <c r="B27" s="171"/>
      <c r="C27" s="229"/>
      <c r="D27" s="229"/>
      <c r="E27" s="229"/>
      <c r="F27" s="169"/>
      <c r="G27" s="244"/>
      <c r="H27" s="245"/>
      <c r="I27" s="160"/>
    </row>
    <row r="28" spans="1:9" ht="17.25" thickBot="1" thickTop="1">
      <c r="A28" s="177" t="s">
        <v>14</v>
      </c>
      <c r="B28" s="181"/>
      <c r="C28" s="231">
        <f>SUM(C25:C27)</f>
        <v>362226780.1</v>
      </c>
      <c r="D28" s="231">
        <f>SUM(D25:D27)</f>
        <v>35155204.46</v>
      </c>
      <c r="E28" s="231">
        <f>SUM(E25:E27)</f>
        <v>37560982.57</v>
      </c>
      <c r="F28" s="179">
        <f>(+D28-E28)/E28</f>
        <v>-0.06404992482602138</v>
      </c>
      <c r="G28" s="248">
        <f>D28/C28</f>
        <v>0.09705302421398743</v>
      </c>
      <c r="H28" s="249">
        <f>1-G28</f>
        <v>0.9029469757860126</v>
      </c>
      <c r="I28" s="160"/>
    </row>
    <row r="29" spans="1:9" ht="15.75" thickTop="1">
      <c r="A29" s="170"/>
      <c r="B29" s="171"/>
      <c r="C29" s="229"/>
      <c r="D29" s="229"/>
      <c r="E29" s="229"/>
      <c r="F29" s="169"/>
      <c r="G29" s="244"/>
      <c r="H29" s="245"/>
      <c r="I29" s="160"/>
    </row>
    <row r="30" spans="1:9" ht="15.75">
      <c r="A30" s="167" t="s">
        <v>16</v>
      </c>
      <c r="B30" s="168">
        <f>DATE(13,7,1)</f>
        <v>4931</v>
      </c>
      <c r="C30" s="229">
        <v>129200651.65</v>
      </c>
      <c r="D30" s="229">
        <v>12102747.19</v>
      </c>
      <c r="E30" s="229">
        <v>12788816.14</v>
      </c>
      <c r="F30" s="169">
        <f>(+D30-E30)/E30</f>
        <v>-0.05364600933265126</v>
      </c>
      <c r="G30" s="244">
        <f>D30/C30</f>
        <v>0.09367404138785548</v>
      </c>
      <c r="H30" s="245">
        <f>1-G30</f>
        <v>0.9063259586121445</v>
      </c>
      <c r="I30" s="160"/>
    </row>
    <row r="31" spans="1:9" ht="15.75">
      <c r="A31" s="167"/>
      <c r="B31" s="168">
        <f>DATE(13,8,1)</f>
        <v>4962</v>
      </c>
      <c r="C31" s="229">
        <v>137124547.52</v>
      </c>
      <c r="D31" s="229">
        <v>12818955.17</v>
      </c>
      <c r="E31" s="229">
        <v>13368497.03</v>
      </c>
      <c r="F31" s="169">
        <f>(+D31-E31)/E31</f>
        <v>-0.04110722834188335</v>
      </c>
      <c r="G31" s="244">
        <f>D31/C31</f>
        <v>0.09348402894915893</v>
      </c>
      <c r="H31" s="245">
        <f>1-G31</f>
        <v>0.906515971050841</v>
      </c>
      <c r="I31" s="160"/>
    </row>
    <row r="32" spans="1:9" ht="15.75" thickBot="1">
      <c r="A32" s="170"/>
      <c r="B32" s="168"/>
      <c r="C32" s="229"/>
      <c r="D32" s="229"/>
      <c r="E32" s="229"/>
      <c r="F32" s="169"/>
      <c r="G32" s="244"/>
      <c r="H32" s="245"/>
      <c r="I32" s="160"/>
    </row>
    <row r="33" spans="1:9" ht="17.25" thickBot="1" thickTop="1">
      <c r="A33" s="177" t="s">
        <v>14</v>
      </c>
      <c r="B33" s="178"/>
      <c r="C33" s="231">
        <f>SUM(C30:C32)</f>
        <v>266325199.17000002</v>
      </c>
      <c r="D33" s="233">
        <f>SUM(D30:D32)</f>
        <v>24921702.36</v>
      </c>
      <c r="E33" s="276">
        <f>SUM(E30:E32)</f>
        <v>26157313.17</v>
      </c>
      <c r="F33" s="277">
        <f>(+D33-E33)/E33</f>
        <v>-0.04723768079579109</v>
      </c>
      <c r="G33" s="252">
        <f>D33/C33</f>
        <v>0.09357620847620973</v>
      </c>
      <c r="H33" s="275">
        <f>1-G33</f>
        <v>0.9064237915237903</v>
      </c>
      <c r="I33" s="160"/>
    </row>
    <row r="34" spans="1:9" ht="15.75" thickTop="1">
      <c r="A34" s="170"/>
      <c r="B34" s="171"/>
      <c r="C34" s="229"/>
      <c r="D34" s="229"/>
      <c r="E34" s="229"/>
      <c r="F34" s="169"/>
      <c r="G34" s="244"/>
      <c r="H34" s="245"/>
      <c r="I34" s="160"/>
    </row>
    <row r="35" spans="1:9" ht="15.75">
      <c r="A35" s="167" t="s">
        <v>64</v>
      </c>
      <c r="B35" s="168">
        <f>DATE(13,7,1)</f>
        <v>4931</v>
      </c>
      <c r="C35" s="229">
        <v>47182311.41</v>
      </c>
      <c r="D35" s="229">
        <v>4284425.39</v>
      </c>
      <c r="E35" s="229">
        <v>0</v>
      </c>
      <c r="F35" s="169">
        <v>1</v>
      </c>
      <c r="G35" s="244">
        <f>D35/C35</f>
        <v>0.09080575457123413</v>
      </c>
      <c r="H35" s="245">
        <f>1-G35</f>
        <v>0.9091942454287658</v>
      </c>
      <c r="I35" s="160"/>
    </row>
    <row r="36" spans="1:9" ht="15.75">
      <c r="A36" s="167"/>
      <c r="B36" s="168">
        <f>DATE(13,8,1)</f>
        <v>4962</v>
      </c>
      <c r="C36" s="229">
        <v>51218942.59</v>
      </c>
      <c r="D36" s="229">
        <v>4679283.96</v>
      </c>
      <c r="E36" s="229">
        <v>0</v>
      </c>
      <c r="F36" s="169">
        <v>1</v>
      </c>
      <c r="G36" s="244">
        <f>D36/C36</f>
        <v>0.0913584647277272</v>
      </c>
      <c r="H36" s="245">
        <f>1-G36</f>
        <v>0.9086415352722728</v>
      </c>
      <c r="I36" s="160"/>
    </row>
    <row r="37" spans="1:9" ht="15.75" thickBot="1">
      <c r="A37" s="170"/>
      <c r="B37" s="168"/>
      <c r="C37" s="229"/>
      <c r="D37" s="229"/>
      <c r="E37" s="229"/>
      <c r="F37" s="169"/>
      <c r="G37" s="244"/>
      <c r="H37" s="245"/>
      <c r="I37" s="160"/>
    </row>
    <row r="38" spans="1:9" ht="17.25" thickBot="1" thickTop="1">
      <c r="A38" s="177" t="s">
        <v>14</v>
      </c>
      <c r="B38" s="178"/>
      <c r="C38" s="231">
        <f>SUM(C35:C37)</f>
        <v>98401254</v>
      </c>
      <c r="D38" s="233">
        <f>SUM(D35:D37)</f>
        <v>8963709.35</v>
      </c>
      <c r="E38" s="276">
        <f>SUM(E35:E37)</f>
        <v>0</v>
      </c>
      <c r="F38" s="277">
        <v>1</v>
      </c>
      <c r="G38" s="252">
        <f>D38/C38</f>
        <v>0.09109344632945429</v>
      </c>
      <c r="H38" s="275">
        <f>1-G38</f>
        <v>0.9089065536705457</v>
      </c>
      <c r="I38" s="160"/>
    </row>
    <row r="39" spans="1:9" ht="15.75" thickTop="1">
      <c r="A39" s="170"/>
      <c r="B39" s="171"/>
      <c r="C39" s="229"/>
      <c r="D39" s="229"/>
      <c r="E39" s="229"/>
      <c r="F39" s="169"/>
      <c r="G39" s="244"/>
      <c r="H39" s="245"/>
      <c r="I39" s="160"/>
    </row>
    <row r="40" spans="1:9" ht="15.75">
      <c r="A40" s="167" t="s">
        <v>17</v>
      </c>
      <c r="B40" s="168">
        <f>DATE(13,7,1)</f>
        <v>4931</v>
      </c>
      <c r="C40" s="229">
        <v>62332097.08</v>
      </c>
      <c r="D40" s="229">
        <v>6162329.23</v>
      </c>
      <c r="E40" s="229">
        <v>6324180.84</v>
      </c>
      <c r="F40" s="169">
        <f>(+D40-E40)/E40</f>
        <v>-0.02559250187412405</v>
      </c>
      <c r="G40" s="244">
        <f>D40/C40</f>
        <v>0.09886285747920484</v>
      </c>
      <c r="H40" s="245">
        <f>1-G40</f>
        <v>0.9011371425207951</v>
      </c>
      <c r="I40" s="160"/>
    </row>
    <row r="41" spans="1:9" ht="15.75">
      <c r="A41" s="167"/>
      <c r="B41" s="168">
        <f>DATE(13,8,1)</f>
        <v>4962</v>
      </c>
      <c r="C41" s="229">
        <v>62976730.04</v>
      </c>
      <c r="D41" s="229">
        <v>6150694.94</v>
      </c>
      <c r="E41" s="229">
        <v>6447033.37</v>
      </c>
      <c r="F41" s="169">
        <f>(+D41-E41)/E41</f>
        <v>-0.04596508393751337</v>
      </c>
      <c r="G41" s="244">
        <f>D41/C41</f>
        <v>0.09766615281697469</v>
      </c>
      <c r="H41" s="245">
        <f>1-G41</f>
        <v>0.9023338471830253</v>
      </c>
      <c r="I41" s="160"/>
    </row>
    <row r="42" spans="1:9" ht="15.75" thickBot="1">
      <c r="A42" s="170"/>
      <c r="B42" s="168"/>
      <c r="C42" s="229"/>
      <c r="D42" s="229"/>
      <c r="E42" s="229"/>
      <c r="F42" s="169"/>
      <c r="G42" s="244"/>
      <c r="H42" s="245"/>
      <c r="I42" s="160"/>
    </row>
    <row r="43" spans="1:9" ht="17.25" thickBot="1" thickTop="1">
      <c r="A43" s="177" t="s">
        <v>14</v>
      </c>
      <c r="B43" s="178"/>
      <c r="C43" s="231">
        <f>SUM(C40:C42)</f>
        <v>125308827.12</v>
      </c>
      <c r="D43" s="233">
        <f>SUM(D40:D42)</f>
        <v>12313024.170000002</v>
      </c>
      <c r="E43" s="276">
        <f>SUM(E40:E42)</f>
        <v>12771214.21</v>
      </c>
      <c r="F43" s="277">
        <f>(+D43-E43)/E43</f>
        <v>-0.035876779800720224</v>
      </c>
      <c r="G43" s="252">
        <f>D43/C43</f>
        <v>0.09826142701191058</v>
      </c>
      <c r="H43" s="275">
        <f>1-G43</f>
        <v>0.9017385729880895</v>
      </c>
      <c r="I43" s="160"/>
    </row>
    <row r="44" spans="1:9" ht="15.75" thickTop="1">
      <c r="A44" s="170"/>
      <c r="B44" s="171"/>
      <c r="C44" s="229"/>
      <c r="D44" s="229"/>
      <c r="E44" s="229"/>
      <c r="F44" s="169"/>
      <c r="G44" s="244"/>
      <c r="H44" s="245"/>
      <c r="I44" s="160"/>
    </row>
    <row r="45" spans="1:9" ht="15.75">
      <c r="A45" s="167" t="s">
        <v>57</v>
      </c>
      <c r="B45" s="168">
        <f>DATE(13,7,1)</f>
        <v>4931</v>
      </c>
      <c r="C45" s="229">
        <v>98729191.73</v>
      </c>
      <c r="D45" s="229">
        <v>9316238.5</v>
      </c>
      <c r="E45" s="229">
        <v>11491646.66</v>
      </c>
      <c r="F45" s="169">
        <f>(+D45-E45)/E45</f>
        <v>-0.18930343269012417</v>
      </c>
      <c r="G45" s="244">
        <f>D45/C45</f>
        <v>0.09436153924441734</v>
      </c>
      <c r="H45" s="245">
        <f>1-G45</f>
        <v>0.9056384607555826</v>
      </c>
      <c r="I45" s="160"/>
    </row>
    <row r="46" spans="1:9" ht="15.75">
      <c r="A46" s="167"/>
      <c r="B46" s="168">
        <f>DATE(13,8,1)</f>
        <v>4962</v>
      </c>
      <c r="C46" s="229">
        <v>103470800.1</v>
      </c>
      <c r="D46" s="229">
        <v>9960399.32</v>
      </c>
      <c r="E46" s="229">
        <v>11183918.93</v>
      </c>
      <c r="F46" s="169">
        <f>(+D46-E46)/E46</f>
        <v>-0.10939989977198444</v>
      </c>
      <c r="G46" s="244">
        <f>D46/C46</f>
        <v>0.0962629003581079</v>
      </c>
      <c r="H46" s="245">
        <f>1-G46</f>
        <v>0.9037370996418921</v>
      </c>
      <c r="I46" s="160"/>
    </row>
    <row r="47" spans="1:9" ht="15.75" thickBot="1">
      <c r="A47" s="170"/>
      <c r="B47" s="168"/>
      <c r="C47" s="229"/>
      <c r="D47" s="229"/>
      <c r="E47" s="229"/>
      <c r="F47" s="169"/>
      <c r="G47" s="244"/>
      <c r="H47" s="245"/>
      <c r="I47" s="160"/>
    </row>
    <row r="48" spans="1:9" ht="17.25" thickBot="1" thickTop="1">
      <c r="A48" s="177" t="s">
        <v>14</v>
      </c>
      <c r="B48" s="178"/>
      <c r="C48" s="231">
        <f>SUM(C45:C47)</f>
        <v>202199991.82999998</v>
      </c>
      <c r="D48" s="233">
        <f>SUM(D45:D47)</f>
        <v>19276637.82</v>
      </c>
      <c r="E48" s="276">
        <f>SUM(E45:E47)</f>
        <v>22675565.59</v>
      </c>
      <c r="F48" s="179">
        <f>(+D48-E48)/E48</f>
        <v>-0.14989384747690432</v>
      </c>
      <c r="G48" s="252">
        <f>D48/C48</f>
        <v>0.09533451334759137</v>
      </c>
      <c r="H48" s="275">
        <f>1-G48</f>
        <v>0.9046654866524086</v>
      </c>
      <c r="I48" s="160"/>
    </row>
    <row r="49" spans="1:9" ht="15.75" thickTop="1">
      <c r="A49" s="170"/>
      <c r="B49" s="182"/>
      <c r="C49" s="232"/>
      <c r="D49" s="232"/>
      <c r="E49" s="232"/>
      <c r="F49" s="183"/>
      <c r="G49" s="250"/>
      <c r="H49" s="251"/>
      <c r="I49" s="160"/>
    </row>
    <row r="50" spans="1:9" ht="15.75">
      <c r="A50" s="167" t="s">
        <v>18</v>
      </c>
      <c r="B50" s="168">
        <f>DATE(13,7,1)</f>
        <v>4931</v>
      </c>
      <c r="C50" s="229">
        <v>165775231.8</v>
      </c>
      <c r="D50" s="229">
        <v>15123973.77</v>
      </c>
      <c r="E50" s="229">
        <v>16723208.79</v>
      </c>
      <c r="F50" s="169">
        <f>(+D50-E50)/E50</f>
        <v>-0.09562967490762278</v>
      </c>
      <c r="G50" s="244">
        <f>D50/C50</f>
        <v>0.09123180589634983</v>
      </c>
      <c r="H50" s="245">
        <f>1-G50</f>
        <v>0.9087681941036502</v>
      </c>
      <c r="I50" s="160"/>
    </row>
    <row r="51" spans="1:9" ht="15.75">
      <c r="A51" s="167"/>
      <c r="B51" s="168">
        <f>DATE(13,8,1)</f>
        <v>4962</v>
      </c>
      <c r="C51" s="229">
        <v>181573049.65</v>
      </c>
      <c r="D51" s="229">
        <v>16093372.8</v>
      </c>
      <c r="E51" s="229">
        <v>16065508.68</v>
      </c>
      <c r="F51" s="169">
        <f>(+D51-E51)/E51</f>
        <v>0.0017344063331582629</v>
      </c>
      <c r="G51" s="244">
        <f>D51/C51</f>
        <v>0.08863304786157179</v>
      </c>
      <c r="H51" s="245">
        <f>1-G51</f>
        <v>0.9113669521384282</v>
      </c>
      <c r="I51" s="160"/>
    </row>
    <row r="52" spans="1:9" ht="15.75" customHeight="1" thickBot="1">
      <c r="A52" s="167"/>
      <c r="B52" s="168"/>
      <c r="C52" s="229"/>
      <c r="D52" s="229"/>
      <c r="E52" s="229"/>
      <c r="F52" s="169"/>
      <c r="G52" s="244"/>
      <c r="H52" s="245"/>
      <c r="I52" s="160"/>
    </row>
    <row r="53" spans="1:9" ht="17.25" thickBot="1" thickTop="1">
      <c r="A53" s="177" t="s">
        <v>14</v>
      </c>
      <c r="B53" s="184"/>
      <c r="C53" s="231">
        <f>SUM(C50:C52)</f>
        <v>347348281.45000005</v>
      </c>
      <c r="D53" s="231">
        <f>SUM(D50:D52)</f>
        <v>31217346.57</v>
      </c>
      <c r="E53" s="231">
        <f>SUM(E50:E52)</f>
        <v>32788717.47</v>
      </c>
      <c r="F53" s="179">
        <f>(+D53-E53)/E53</f>
        <v>-0.04792413431350959</v>
      </c>
      <c r="G53" s="248">
        <f>D53/C53</f>
        <v>0.08987332955753709</v>
      </c>
      <c r="H53" s="249">
        <f>1-G53</f>
        <v>0.9101266704424629</v>
      </c>
      <c r="I53" s="160"/>
    </row>
    <row r="54" spans="1:9" ht="15.75" thickTop="1">
      <c r="A54" s="174"/>
      <c r="B54" s="175"/>
      <c r="C54" s="230"/>
      <c r="D54" s="230"/>
      <c r="E54" s="230"/>
      <c r="F54" s="176"/>
      <c r="G54" s="246"/>
      <c r="H54" s="247"/>
      <c r="I54" s="160"/>
    </row>
    <row r="55" spans="1:9" ht="15.75">
      <c r="A55" s="167" t="s">
        <v>59</v>
      </c>
      <c r="B55" s="168">
        <f>DATE(13,7,1)</f>
        <v>4931</v>
      </c>
      <c r="C55" s="229">
        <v>168023635.37</v>
      </c>
      <c r="D55" s="229">
        <v>14863761.06</v>
      </c>
      <c r="E55" s="229">
        <v>16138075.07</v>
      </c>
      <c r="F55" s="169">
        <f>(+D55-E55)/E55</f>
        <v>-0.07896319756058737</v>
      </c>
      <c r="G55" s="244">
        <f>D55/C55</f>
        <v>0.08846232273970826</v>
      </c>
      <c r="H55" s="245">
        <f>1-G55</f>
        <v>0.9115376772602918</v>
      </c>
      <c r="I55" s="160"/>
    </row>
    <row r="56" spans="1:9" ht="15.75">
      <c r="A56" s="167"/>
      <c r="B56" s="168">
        <f>DATE(13,8,1)</f>
        <v>4962</v>
      </c>
      <c r="C56" s="229">
        <v>178672910.07</v>
      </c>
      <c r="D56" s="229">
        <v>16316843.81</v>
      </c>
      <c r="E56" s="229">
        <v>16301867.17</v>
      </c>
      <c r="F56" s="169">
        <f>(+D56-E56)/E56</f>
        <v>0.000918707031766386</v>
      </c>
      <c r="G56" s="244">
        <f>D56/C56</f>
        <v>0.09132242713015326</v>
      </c>
      <c r="H56" s="245">
        <f>1-G56</f>
        <v>0.9086775728698467</v>
      </c>
      <c r="I56" s="160"/>
    </row>
    <row r="57" spans="1:9" ht="15.75" thickBot="1">
      <c r="A57" s="170"/>
      <c r="B57" s="171"/>
      <c r="C57" s="229"/>
      <c r="D57" s="229"/>
      <c r="E57" s="229"/>
      <c r="F57" s="169"/>
      <c r="G57" s="244"/>
      <c r="H57" s="245"/>
      <c r="I57" s="160"/>
    </row>
    <row r="58" spans="1:9" ht="17.25" thickBot="1" thickTop="1">
      <c r="A58" s="177" t="s">
        <v>14</v>
      </c>
      <c r="B58" s="178"/>
      <c r="C58" s="231">
        <f>SUM(C55:C57)</f>
        <v>346696545.44</v>
      </c>
      <c r="D58" s="231">
        <f>SUM(D55:D57)</f>
        <v>31180604.87</v>
      </c>
      <c r="E58" s="231">
        <f>SUM(E55:E57)</f>
        <v>32439942.240000002</v>
      </c>
      <c r="F58" s="179">
        <f>(+D58-E58)/E58</f>
        <v>-0.038820579909885834</v>
      </c>
      <c r="G58" s="252">
        <f>D58/C58</f>
        <v>0.08993630101052212</v>
      </c>
      <c r="H58" s="275">
        <f>1-G58</f>
        <v>0.9100636989894779</v>
      </c>
      <c r="I58" s="160"/>
    </row>
    <row r="59" spans="1:9" ht="15.75" thickTop="1">
      <c r="A59" s="170"/>
      <c r="B59" s="171"/>
      <c r="C59" s="229"/>
      <c r="D59" s="229"/>
      <c r="E59" s="229"/>
      <c r="F59" s="169"/>
      <c r="G59" s="244"/>
      <c r="H59" s="245"/>
      <c r="I59" s="160"/>
    </row>
    <row r="60" spans="1:9" ht="15.75">
      <c r="A60" s="167" t="s">
        <v>60</v>
      </c>
      <c r="B60" s="168">
        <f>DATE(13,7,1)</f>
        <v>4931</v>
      </c>
      <c r="C60" s="229">
        <v>29928297.84</v>
      </c>
      <c r="D60" s="229">
        <v>2770760.02</v>
      </c>
      <c r="E60" s="229">
        <v>3163344.09</v>
      </c>
      <c r="F60" s="169">
        <f>(+D60-E60)/E60</f>
        <v>-0.12410413120755379</v>
      </c>
      <c r="G60" s="244">
        <f>D60/C60</f>
        <v>0.09257994005582243</v>
      </c>
      <c r="H60" s="245">
        <f>1-G60</f>
        <v>0.9074200599441775</v>
      </c>
      <c r="I60" s="160"/>
    </row>
    <row r="61" spans="1:9" ht="15.75">
      <c r="A61" s="167"/>
      <c r="B61" s="168">
        <f>DATE(13,8,1)</f>
        <v>4962</v>
      </c>
      <c r="C61" s="229">
        <v>31780989.75</v>
      </c>
      <c r="D61" s="229">
        <v>2848021.81</v>
      </c>
      <c r="E61" s="229">
        <v>3047645.81</v>
      </c>
      <c r="F61" s="169">
        <f>(+D61-E61)/E61</f>
        <v>-0.06550104980867183</v>
      </c>
      <c r="G61" s="244">
        <f>D61/C61</f>
        <v>0.08961400612137953</v>
      </c>
      <c r="H61" s="245">
        <f>1-G61</f>
        <v>0.9103859938786205</v>
      </c>
      <c r="I61" s="160"/>
    </row>
    <row r="62" spans="1:9" ht="15.75" thickBot="1">
      <c r="A62" s="170"/>
      <c r="B62" s="171"/>
      <c r="C62" s="229"/>
      <c r="D62" s="229"/>
      <c r="E62" s="229"/>
      <c r="F62" s="169"/>
      <c r="G62" s="244"/>
      <c r="H62" s="245"/>
      <c r="I62" s="160"/>
    </row>
    <row r="63" spans="1:9" ht="17.25" thickBot="1" thickTop="1">
      <c r="A63" s="185" t="s">
        <v>14</v>
      </c>
      <c r="B63" s="186"/>
      <c r="C63" s="233">
        <f>SUM(C60:C62)</f>
        <v>61709287.59</v>
      </c>
      <c r="D63" s="233">
        <f>SUM(D60:D62)</f>
        <v>5618781.83</v>
      </c>
      <c r="E63" s="233">
        <f>SUM(E60:E62)</f>
        <v>6210989.9</v>
      </c>
      <c r="F63" s="179">
        <f>(+D63-E63)/E63</f>
        <v>-0.09534841942022805</v>
      </c>
      <c r="G63" s="252">
        <f>D63/C63</f>
        <v>0.09105245011628564</v>
      </c>
      <c r="H63" s="249">
        <f>1-G63</f>
        <v>0.9089475498837144</v>
      </c>
      <c r="I63" s="160"/>
    </row>
    <row r="64" spans="1:9" ht="15.75" thickTop="1">
      <c r="A64" s="170"/>
      <c r="B64" s="171"/>
      <c r="C64" s="229"/>
      <c r="D64" s="229"/>
      <c r="E64" s="229"/>
      <c r="F64" s="169"/>
      <c r="G64" s="244"/>
      <c r="H64" s="245"/>
      <c r="I64" s="160"/>
    </row>
    <row r="65" spans="1:9" ht="15.75">
      <c r="A65" s="167" t="s">
        <v>40</v>
      </c>
      <c r="B65" s="168">
        <f>DATE(13,7,1)</f>
        <v>4931</v>
      </c>
      <c r="C65" s="229">
        <v>206718365.87</v>
      </c>
      <c r="D65" s="229">
        <v>19237321.47</v>
      </c>
      <c r="E65" s="229">
        <v>22090527.91</v>
      </c>
      <c r="F65" s="169">
        <f>(+D65-E65)/E65</f>
        <v>-0.1291597218330126</v>
      </c>
      <c r="G65" s="244">
        <f>D65/C65</f>
        <v>0.09306053378004095</v>
      </c>
      <c r="H65" s="245">
        <f>1-G65</f>
        <v>0.906939466219959</v>
      </c>
      <c r="I65" s="160"/>
    </row>
    <row r="66" spans="1:9" ht="15.75">
      <c r="A66" s="167"/>
      <c r="B66" s="168">
        <f>DATE(13,8,1)</f>
        <v>4962</v>
      </c>
      <c r="C66" s="229">
        <v>210570565.71</v>
      </c>
      <c r="D66" s="229">
        <v>19935300.81</v>
      </c>
      <c r="E66" s="229">
        <v>21449923.71</v>
      </c>
      <c r="F66" s="169">
        <f>(+D66-E66)/E66</f>
        <v>-0.07061204135163808</v>
      </c>
      <c r="G66" s="244">
        <f>D66/C66</f>
        <v>0.09467277984832459</v>
      </c>
      <c r="H66" s="245">
        <f>1-G66</f>
        <v>0.9053272201516754</v>
      </c>
      <c r="I66" s="160"/>
    </row>
    <row r="67" spans="1:9" ht="15.75" thickBot="1">
      <c r="A67" s="170"/>
      <c r="B67" s="171"/>
      <c r="C67" s="229"/>
      <c r="D67" s="229"/>
      <c r="E67" s="229"/>
      <c r="F67" s="169"/>
      <c r="G67" s="244"/>
      <c r="H67" s="245"/>
      <c r="I67" s="160"/>
    </row>
    <row r="68" spans="1:9" ht="17.25" thickBot="1" thickTop="1">
      <c r="A68" s="177" t="s">
        <v>14</v>
      </c>
      <c r="B68" s="178"/>
      <c r="C68" s="231">
        <f>SUM(C65:C67)</f>
        <v>417288931.58000004</v>
      </c>
      <c r="D68" s="231">
        <f>SUM(D65:D67)</f>
        <v>39172622.28</v>
      </c>
      <c r="E68" s="231">
        <f>SUM(E65:E67)</f>
        <v>43540451.620000005</v>
      </c>
      <c r="F68" s="179">
        <f>(+D68-E68)/E68</f>
        <v>-0.10031658325734204</v>
      </c>
      <c r="G68" s="248">
        <f>D68/C68</f>
        <v>0.09387409853330861</v>
      </c>
      <c r="H68" s="249">
        <f>1-G68</f>
        <v>0.9061259014666914</v>
      </c>
      <c r="I68" s="160"/>
    </row>
    <row r="69" spans="1:9" ht="15.75" thickTop="1">
      <c r="A69" s="170"/>
      <c r="B69" s="171"/>
      <c r="C69" s="229"/>
      <c r="D69" s="229"/>
      <c r="E69" s="229"/>
      <c r="F69" s="169"/>
      <c r="G69" s="244"/>
      <c r="H69" s="245"/>
      <c r="I69" s="160"/>
    </row>
    <row r="70" spans="1:9" ht="15.75">
      <c r="A70" s="167" t="s">
        <v>73</v>
      </c>
      <c r="B70" s="168">
        <f>DATE(13,7,1)</f>
        <v>4931</v>
      </c>
      <c r="C70" s="229">
        <v>32565782.91</v>
      </c>
      <c r="D70" s="229">
        <v>2870304.45</v>
      </c>
      <c r="E70" s="229">
        <v>3237074.33</v>
      </c>
      <c r="F70" s="169">
        <f>(+D70-E70)/E70</f>
        <v>-0.11330289100899325</v>
      </c>
      <c r="G70" s="244">
        <f>D70/C70</f>
        <v>0.08813865946145007</v>
      </c>
      <c r="H70" s="245">
        <f>1-G70</f>
        <v>0.91186134053855</v>
      </c>
      <c r="I70" s="160"/>
    </row>
    <row r="71" spans="1:9" ht="15.75">
      <c r="A71" s="167"/>
      <c r="B71" s="168">
        <f>DATE(13,8,1)</f>
        <v>4962</v>
      </c>
      <c r="C71" s="229">
        <v>33036170.16</v>
      </c>
      <c r="D71" s="229">
        <v>2938117.55</v>
      </c>
      <c r="E71" s="229">
        <v>3078065.54</v>
      </c>
      <c r="F71" s="169">
        <f>(+D71-E71)/E71</f>
        <v>-0.04546621512159232</v>
      </c>
      <c r="G71" s="244">
        <f>D71/C71</f>
        <v>0.08893638505220727</v>
      </c>
      <c r="H71" s="245">
        <f>1-G71</f>
        <v>0.9110636149477928</v>
      </c>
      <c r="I71" s="160"/>
    </row>
    <row r="72" spans="1:9" ht="15.75" thickBot="1">
      <c r="A72" s="170"/>
      <c r="B72" s="171"/>
      <c r="C72" s="229"/>
      <c r="D72" s="229"/>
      <c r="E72" s="229"/>
      <c r="F72" s="169"/>
      <c r="G72" s="244"/>
      <c r="H72" s="245"/>
      <c r="I72" s="160"/>
    </row>
    <row r="73" spans="1:9" ht="17.25" thickBot="1" thickTop="1">
      <c r="A73" s="172" t="s">
        <v>14</v>
      </c>
      <c r="B73" s="158"/>
      <c r="C73" s="226">
        <f>SUM(C70:C72)</f>
        <v>65601953.07</v>
      </c>
      <c r="D73" s="226">
        <f>SUM(D70:D72)</f>
        <v>5808422</v>
      </c>
      <c r="E73" s="226">
        <f>SUM(E70:E72)</f>
        <v>6315139.87</v>
      </c>
      <c r="F73" s="179">
        <f>(+D73-E73)/E73</f>
        <v>-0.08023858226912084</v>
      </c>
      <c r="G73" s="248">
        <f>D73/C73</f>
        <v>0.08854038223225112</v>
      </c>
      <c r="H73" s="249">
        <f>1-G73</f>
        <v>0.9114596177677489</v>
      </c>
      <c r="I73" s="160"/>
    </row>
    <row r="74" spans="1:9" ht="16.5" thickBot="1" thickTop="1">
      <c r="A74" s="174"/>
      <c r="B74" s="175"/>
      <c r="C74" s="230"/>
      <c r="D74" s="230"/>
      <c r="E74" s="230"/>
      <c r="F74" s="176"/>
      <c r="G74" s="246"/>
      <c r="H74" s="247"/>
      <c r="I74" s="160"/>
    </row>
    <row r="75" spans="1:9" ht="17.25" thickBot="1" thickTop="1">
      <c r="A75" s="187" t="s">
        <v>41</v>
      </c>
      <c r="B75" s="158"/>
      <c r="C75" s="226">
        <f>C73+C68+C53+C43+C33+C23+C13+C28+C63+C18+C48+C58+C38</f>
        <v>2732480711.58</v>
      </c>
      <c r="D75" s="226">
        <f>D73+D68+D53+D43+D33+D23+D13+D28+D63+D18+D48+D58+D38</f>
        <v>254301466.29000002</v>
      </c>
      <c r="E75" s="226">
        <f>E73+E68+E53+E43+E33+E23+E13+E28+E63+E18+E48+E58+E38</f>
        <v>263117816.19000003</v>
      </c>
      <c r="F75" s="173">
        <f>(+D75-E75)/E75</f>
        <v>-0.03350723272054535</v>
      </c>
      <c r="G75" s="239">
        <f>D75/C75</f>
        <v>0.09306615238391033</v>
      </c>
      <c r="H75" s="240">
        <f>1-G75</f>
        <v>0.9069338476160896</v>
      </c>
      <c r="I75" s="160"/>
    </row>
    <row r="76" spans="1:9" ht="17.25" thickBot="1" thickTop="1">
      <c r="A76" s="187"/>
      <c r="B76" s="158"/>
      <c r="C76" s="226"/>
      <c r="D76" s="226"/>
      <c r="E76" s="226"/>
      <c r="F76" s="173"/>
      <c r="G76" s="239"/>
      <c r="H76" s="240"/>
      <c r="I76" s="160"/>
    </row>
    <row r="77" spans="1:9" ht="17.25" thickBot="1" thickTop="1">
      <c r="A77" s="187" t="s">
        <v>42</v>
      </c>
      <c r="B77" s="158"/>
      <c r="C77" s="226">
        <f>+C11+C16+C21+C26+C31+C36+C41+C46+C51+C56+C61+C66+C71</f>
        <v>1392541670.5700002</v>
      </c>
      <c r="D77" s="226">
        <f>+D11+D16+D21+D26+D31+D36+D41+D46+D51+D56+D61+D66+D71</f>
        <v>129701103.71000001</v>
      </c>
      <c r="E77" s="226">
        <f>+E11+E16+E21+E26+E31+E36+E41+E46+E51+E56+E61+E66+E71</f>
        <v>129966139.92</v>
      </c>
      <c r="F77" s="173">
        <f>(+D77-E77)/E77</f>
        <v>-0.0020392712298998427</v>
      </c>
      <c r="G77" s="239">
        <f>D77/C77</f>
        <v>0.09313983663907902</v>
      </c>
      <c r="H77" s="249">
        <f>1-G77</f>
        <v>0.906860163360921</v>
      </c>
      <c r="I77" s="160"/>
    </row>
    <row r="78" spans="1:9" ht="16.5" thickTop="1">
      <c r="A78" s="188"/>
      <c r="B78" s="189"/>
      <c r="C78" s="234"/>
      <c r="D78" s="234"/>
      <c r="E78" s="234"/>
      <c r="F78" s="190"/>
      <c r="G78" s="253"/>
      <c r="H78" s="253"/>
      <c r="I78" s="153"/>
    </row>
    <row r="79" spans="1:18" s="3" customFormat="1" ht="15.75">
      <c r="A79" s="279" t="s">
        <v>63</v>
      </c>
      <c r="B79" s="264"/>
      <c r="C79" s="265"/>
      <c r="D79" s="264"/>
      <c r="E79" s="264"/>
      <c r="F79" s="264"/>
      <c r="G79" s="264"/>
      <c r="H79" s="264"/>
      <c r="I79" s="264"/>
      <c r="J79" s="264"/>
      <c r="K79" s="265"/>
      <c r="L79" s="265"/>
      <c r="M79" s="264"/>
      <c r="R79" s="2"/>
    </row>
    <row r="80" spans="1:18" s="3" customFormat="1" ht="15.75">
      <c r="A80" s="259" t="s">
        <v>69</v>
      </c>
      <c r="B80" s="261"/>
      <c r="C80" s="262"/>
      <c r="D80" s="262"/>
      <c r="E80" s="262"/>
      <c r="F80" s="263"/>
      <c r="G80" s="260"/>
      <c r="H80" s="260"/>
      <c r="I80" s="264"/>
      <c r="J80" s="264"/>
      <c r="K80" s="265"/>
      <c r="L80" s="265"/>
      <c r="M80" s="264"/>
      <c r="R80" s="2"/>
    </row>
    <row r="81" spans="1:9" ht="16.5" customHeight="1">
      <c r="A81" s="191" t="s">
        <v>52</v>
      </c>
      <c r="B81" s="192"/>
      <c r="C81" s="235"/>
      <c r="D81" s="235"/>
      <c r="E81" s="235"/>
      <c r="F81" s="193"/>
      <c r="G81" s="254"/>
      <c r="H81" s="254"/>
      <c r="I81" s="153"/>
    </row>
    <row r="82" spans="1:9" ht="15.75">
      <c r="A82" s="194"/>
      <c r="B82" s="192"/>
      <c r="C82" s="235"/>
      <c r="D82" s="235"/>
      <c r="E82" s="235"/>
      <c r="F82" s="193"/>
      <c r="G82" s="260"/>
      <c r="H82" s="260"/>
      <c r="I82" s="153"/>
    </row>
    <row r="83" spans="1:9" ht="15.75">
      <c r="A83" s="73"/>
      <c r="I83" s="153"/>
    </row>
  </sheetData>
  <sheetProtection/>
  <printOptions horizontalCentered="1"/>
  <pageMargins left="0.75" right="0.25" top="0.3194" bottom="0.2" header="0.5" footer="0.5"/>
  <pageSetup horizontalDpi="600" verticalDpi="600" orientation="landscape" scale="63" r:id="rId1"/>
  <rowBreaks count="1" manualBreakCount="1">
    <brk id="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Bruns</dc:creator>
  <cp:keywords/>
  <dc:description/>
  <cp:lastModifiedBy>jbrun</cp:lastModifiedBy>
  <cp:lastPrinted>2013-09-09T14:15:23Z</cp:lastPrinted>
  <dcterms:created xsi:type="dcterms:W3CDTF">2003-09-09T14:41:43Z</dcterms:created>
  <dcterms:modified xsi:type="dcterms:W3CDTF">2013-09-09T14:19:11Z</dcterms:modified>
  <cp:category/>
  <cp:version/>
  <cp:contentType/>
  <cp:contentStatus/>
</cp:coreProperties>
</file>